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Denne_projektmappe"/>
  <mc:AlternateContent xmlns:mc="http://schemas.openxmlformats.org/markup-compatibility/2006">
    <mc:Choice Requires="x15">
      <x15ac:absPath xmlns:x15ac="http://schemas.microsoft.com/office/spreadsheetml/2010/11/ac" url="V:\Presse og kommunikation\Hjemmeside\"/>
    </mc:Choice>
  </mc:AlternateContent>
  <xr:revisionPtr revIDLastSave="0" documentId="13_ncr:1_{451B2CDE-353D-47FD-A72E-405BB9ADA4FA}" xr6:coauthVersionLast="47" xr6:coauthVersionMax="47" xr10:uidLastSave="{00000000-0000-0000-0000-000000000000}"/>
  <bookViews>
    <workbookView xWindow="1560" yWindow="1560" windowWidth="26775" windowHeight="13590" xr2:uid="{C331EF3E-77C0-4835-AC60-4114092CD56D}"/>
  </bookViews>
  <sheets>
    <sheet name="Fjernvarme abo" sheetId="1" r:id="rId1"/>
    <sheet name="Eget fjernvarmeanlæg" sheetId="5" r:id="rId2"/>
    <sheet name="Finansiering fjernvarme" sheetId="4" state="hidden" r:id="rId3"/>
    <sheet name="Varmepumpe" sheetId="3" r:id="rId4"/>
    <sheet name="Varmepumpe abo" sheetId="7" r:id="rId5"/>
  </sheets>
  <definedNames>
    <definedName name="_xlnm.Print_Area" localSheetId="1">'Eget fjernvarmeanlæg'!$A$1:$K$42</definedName>
    <definedName name="_xlnm.Print_Area" localSheetId="0">'Fjernvarme abo'!$A$1:$K$76</definedName>
    <definedName name="_xlnm.Print_Area" localSheetId="4">'Varmepumpe abo'!$A$1:$H$46</definedName>
    <definedName name="Z_23669E2C_476D_4C6B_9046_A43D5A0834BC_.wvu.PrintArea" localSheetId="0" hidden="1">'Fjernvarme abo'!$B$1:$J$61</definedName>
  </definedNames>
  <calcPr calcId="191029"/>
  <customWorkbookViews>
    <customWorkbookView name="Test" guid="{23669E2C-476D-4C6B-9046-A43D5A0834BC}" includeHiddenRowCol="0" maximized="1" xWindow="-8" yWindow="-8" windowWidth="1936"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7" i="3" l="1"/>
  <c r="D40" i="5"/>
  <c r="D39" i="5"/>
  <c r="D52" i="1"/>
  <c r="D51" i="1"/>
  <c r="H16" i="1"/>
  <c r="C16" i="1"/>
  <c r="D38" i="5"/>
  <c r="H14" i="1"/>
  <c r="D44" i="1"/>
  <c r="D42" i="1"/>
  <c r="I19" i="1"/>
  <c r="F9" i="7" l="1"/>
  <c r="F32" i="7" s="1"/>
  <c r="H19" i="5"/>
  <c r="H31" i="5" s="1"/>
  <c r="F26" i="7"/>
  <c r="F21" i="7"/>
  <c r="F21" i="3"/>
  <c r="H7" i="5"/>
  <c r="H29" i="5"/>
  <c r="F31" i="7" l="1"/>
  <c r="F34" i="7" s="1"/>
  <c r="F17" i="7"/>
  <c r="H27" i="5"/>
  <c r="D30" i="5"/>
  <c r="D27" i="5"/>
  <c r="H30" i="5"/>
  <c r="F32" i="3"/>
  <c r="H45" i="1" l="1"/>
  <c r="H44" i="1"/>
  <c r="H20" i="1" l="1"/>
  <c r="F23" i="3" s="1"/>
  <c r="H42" i="1"/>
  <c r="H43" i="1"/>
  <c r="F25" i="3" l="1"/>
  <c r="F30" i="3"/>
  <c r="H9" i="5"/>
  <c r="D26" i="5" s="1"/>
  <c r="D28" i="5" s="1"/>
  <c r="H24" i="1"/>
  <c r="F33" i="3" l="1"/>
  <c r="H26" i="5"/>
  <c r="H28" i="5"/>
  <c r="D40" i="1"/>
  <c r="D41" i="1" s="1"/>
  <c r="H52" i="1" l="1"/>
  <c r="H40" i="5"/>
  <c r="H33" i="5"/>
  <c r="H40" i="1"/>
  <c r="H41" i="1"/>
  <c r="F39" i="5" l="1"/>
  <c r="H46" i="1"/>
  <c r="B41" i="7" l="1"/>
  <c r="H51" i="1"/>
</calcChain>
</file>

<file path=xl/sharedStrings.xml><?xml version="1.0" encoding="utf-8"?>
<sst xmlns="http://schemas.openxmlformats.org/spreadsheetml/2006/main" count="229" uniqueCount="110">
  <si>
    <t>kr.</t>
  </si>
  <si>
    <t>=</t>
  </si>
  <si>
    <t>x</t>
  </si>
  <si>
    <t>Tariffer</t>
  </si>
  <si>
    <t>Forbrugsdata</t>
  </si>
  <si>
    <t>Målergebyr</t>
  </si>
  <si>
    <t>MWh</t>
  </si>
  <si>
    <t>kWh</t>
  </si>
  <si>
    <t>m2</t>
  </si>
  <si>
    <t>Estimeret fjernvarmeforbrug (MWh)</t>
  </si>
  <si>
    <t>Oplysninger om ejendom</t>
  </si>
  <si>
    <t>år</t>
  </si>
  <si>
    <t>%</t>
  </si>
  <si>
    <t>Beregnet nettovarmebehov</t>
  </si>
  <si>
    <t xml:space="preserve"> </t>
  </si>
  <si>
    <t>Eget fjernvarmeanlæg?</t>
  </si>
  <si>
    <t>Varmepumpe</t>
  </si>
  <si>
    <t>Finansiering</t>
  </si>
  <si>
    <t>Levetid for varmepumpe</t>
  </si>
  <si>
    <t>Forudsætninger</t>
  </si>
  <si>
    <t>Årlige varmeregning</t>
  </si>
  <si>
    <t>Boligareal ifølge. BBR</t>
  </si>
  <si>
    <t>Rente (banklån)</t>
  </si>
  <si>
    <t>Elkøb til opvarmning</t>
  </si>
  <si>
    <t>Fjernvarmeanlæg</t>
  </si>
  <si>
    <t xml:space="preserve">kr. </t>
  </si>
  <si>
    <t>Variable afgift pr. MWh</t>
  </si>
  <si>
    <t>Ydelse (finansiering af varmepumpe)</t>
  </si>
  <si>
    <t>Levetid for fjernvarmeanlæg</t>
  </si>
  <si>
    <t>Fjernvarmeanlæg på abonnement</t>
  </si>
  <si>
    <t>Samlet varmeregning pr. år inkl. moms</t>
  </si>
  <si>
    <t>Køb af varmepumpe</t>
  </si>
  <si>
    <t>Forventede årlige omkostninger</t>
  </si>
  <si>
    <t>kr. *</t>
  </si>
  <si>
    <t>Hvis du vælger fjernvarme istedet for en varmepumpe</t>
  </si>
  <si>
    <t>Forventet årlig udgift til opvarmning</t>
  </si>
  <si>
    <t>med varmepumpe</t>
  </si>
  <si>
    <t xml:space="preserve"> x</t>
  </si>
  <si>
    <t>Angiv dit boligareal ifølge BBR</t>
  </si>
  <si>
    <t>Rene elpris</t>
  </si>
  <si>
    <t>Afgift</t>
  </si>
  <si>
    <t>Moms 25%</t>
  </si>
  <si>
    <t>Strømforbrug varmepumpe pr. år</t>
  </si>
  <si>
    <t>Abonnement af varmepumpe</t>
  </si>
  <si>
    <t>Månedlig ydelse</t>
  </si>
  <si>
    <t>md</t>
  </si>
  <si>
    <t>kr./år</t>
  </si>
  <si>
    <t xml:space="preserve"> Forbrugsoplysninger</t>
  </si>
  <si>
    <t>FORVENTET ÅRLIG UDGIFT VED FJERNVARME PÅ ABONNEMENT</t>
  </si>
  <si>
    <t>Engangsbeløb ved tilslutning**</t>
  </si>
  <si>
    <t>Engangsbetaling*</t>
  </si>
  <si>
    <t>Rente (banklån)**</t>
  </si>
  <si>
    <t>Service &amp; Vedligeholdelse*****</t>
  </si>
  <si>
    <t>Tariffer***</t>
  </si>
  <si>
    <t>Forbrugsoplysninger (angivet på side 1)</t>
  </si>
  <si>
    <t>FORVENTET ÅRLIG UDGIFT TIL OPVARMNING MED EGET  FJERNVARMEANLÆG</t>
  </si>
  <si>
    <r>
      <t>Fast effektafgift pr. m</t>
    </r>
    <r>
      <rPr>
        <vertAlign val="superscript"/>
        <sz val="12"/>
        <color theme="1"/>
        <rFont val="Calibri"/>
        <family val="2"/>
        <scheme val="minor"/>
      </rPr>
      <t>2</t>
    </r>
  </si>
  <si>
    <t xml:space="preserve">kr./år </t>
  </si>
  <si>
    <r>
      <t>Etableringsbidrag pr. m</t>
    </r>
    <r>
      <rPr>
        <vertAlign val="superscript"/>
        <sz val="12"/>
        <color theme="1"/>
        <rFont val="Calibri"/>
        <family val="2"/>
        <scheme val="minor"/>
      </rPr>
      <t>2</t>
    </r>
    <r>
      <rPr>
        <sz val="12"/>
        <color theme="1"/>
        <rFont val="Calibri"/>
        <family val="2"/>
        <scheme val="minor"/>
      </rPr>
      <t xml:space="preserve"> </t>
    </r>
    <r>
      <rPr>
        <sz val="10"/>
        <color theme="1"/>
        <rFont val="Calibri"/>
        <family val="2"/>
        <scheme val="minor"/>
      </rPr>
      <t>(betales i 30 år)</t>
    </r>
  </si>
  <si>
    <t>(Beregnet pga. nuværende varmeforbrug)</t>
  </si>
  <si>
    <t>1. Oplysninger om ejendom</t>
  </si>
  <si>
    <t>3. Nuværende varmeforbug:</t>
  </si>
  <si>
    <t>4. Estimeret fjernvarmeforbrug (MWh)</t>
  </si>
  <si>
    <t>Tilslutningsbidrag**</t>
  </si>
  <si>
    <t>Fjernvarme unit inkl. Installation***</t>
  </si>
  <si>
    <t>Rente (Banklån)****</t>
  </si>
  <si>
    <t>Varmepumpe inkl. installation*</t>
  </si>
  <si>
    <t>Se ark "Eget fjernvarmeanlæg" hvis du vil se beregning for eget anlæg i stedet for abonnement.</t>
  </si>
  <si>
    <r>
      <t>Variabel afgift pr. m</t>
    </r>
    <r>
      <rPr>
        <vertAlign val="superscript"/>
        <sz val="12"/>
        <color theme="1"/>
        <rFont val="Calibri"/>
        <family val="2"/>
        <scheme val="minor"/>
      </rPr>
      <t xml:space="preserve">3 </t>
    </r>
    <r>
      <rPr>
        <sz val="12"/>
        <color theme="1"/>
        <rFont val="Calibri"/>
        <family val="2"/>
        <scheme val="minor"/>
      </rPr>
      <t xml:space="preserve">fjernvarmevand </t>
    </r>
    <r>
      <rPr>
        <sz val="10"/>
        <color theme="1"/>
        <rFont val="Calibri"/>
        <family val="2"/>
        <scheme val="minor"/>
      </rPr>
      <t xml:space="preserve"> (ved 35</t>
    </r>
    <r>
      <rPr>
        <vertAlign val="superscript"/>
        <sz val="10"/>
        <color theme="1"/>
        <rFont val="Calibri"/>
        <family val="2"/>
        <scheme val="minor"/>
      </rPr>
      <t>o</t>
    </r>
    <r>
      <rPr>
        <sz val="10"/>
        <color theme="1"/>
        <rFont val="Calibri"/>
        <family val="2"/>
        <scheme val="minor"/>
      </rPr>
      <t>C afkøling)</t>
    </r>
  </si>
  <si>
    <r>
      <t>Variabel afgift pr. m</t>
    </r>
    <r>
      <rPr>
        <vertAlign val="superscript"/>
        <sz val="12"/>
        <color theme="1"/>
        <rFont val="Calibri"/>
        <family val="2"/>
        <scheme val="minor"/>
      </rPr>
      <t xml:space="preserve">3 </t>
    </r>
    <r>
      <rPr>
        <sz val="12"/>
        <color theme="1"/>
        <rFont val="Calibri"/>
        <family val="2"/>
        <scheme val="minor"/>
      </rPr>
      <t xml:space="preserve">fjernvarmevand </t>
    </r>
    <r>
      <rPr>
        <sz val="10"/>
        <color theme="1"/>
        <rFont val="Calibri"/>
        <family val="2"/>
        <scheme val="minor"/>
      </rPr>
      <t>(ved 35</t>
    </r>
    <r>
      <rPr>
        <vertAlign val="superscript"/>
        <sz val="10"/>
        <color theme="1"/>
        <rFont val="Calibri"/>
        <family val="2"/>
        <scheme val="minor"/>
      </rPr>
      <t>o</t>
    </r>
    <r>
      <rPr>
        <sz val="10"/>
        <color theme="1"/>
        <rFont val="Calibri"/>
        <family val="2"/>
        <scheme val="minor"/>
      </rPr>
      <t>C afkøling)</t>
    </r>
  </si>
  <si>
    <t>(Beregnet på baggrund af nuværende varmeforbrug)</t>
  </si>
  <si>
    <t>Fjernvarme på abonnementsordning</t>
  </si>
  <si>
    <t>Månedligt bidrag for abonnement</t>
  </si>
  <si>
    <t>Variabel afgift pr. MWh</t>
  </si>
  <si>
    <t xml:space="preserve">Forventet årlig varmeregning </t>
  </si>
  <si>
    <t>kr. / år</t>
  </si>
  <si>
    <t>Forventet årlig varmeregning</t>
  </si>
  <si>
    <t>Udgifter for abonnement</t>
  </si>
  <si>
    <t>Anskaffelse og service af fjernvarmeanlæg</t>
  </si>
  <si>
    <t>Samlet årlig ydelse for eget fjernvarmeanlæg</t>
  </si>
  <si>
    <t>Egenfinansiering for fjernvarmeanlæg</t>
  </si>
  <si>
    <t>Service og vedligholdelse (egen VVS)*****</t>
  </si>
  <si>
    <t>Elpris pr. kWh (inkl. moms og nedsat elafgift)***</t>
  </si>
  <si>
    <t>kWh/år</t>
  </si>
  <si>
    <t>kr/kWh</t>
  </si>
  <si>
    <t>øre/kWh</t>
  </si>
  <si>
    <t>Netto varmebehov (baseret på nuværende forbrug)</t>
  </si>
  <si>
    <t>Årsvirkningsgrad for varmepumpe (SCOP)****</t>
  </si>
  <si>
    <t>Strømforbrug til varmepumpe pr. år</t>
  </si>
  <si>
    <t>Bindingsperiode</t>
  </si>
  <si>
    <t>Udtrædelsesomkostninger (inden 10 år)</t>
  </si>
  <si>
    <t>Elpris pr. kWh (inkl. moms og nedsat elafgift)**</t>
  </si>
  <si>
    <t>kr./kWh</t>
  </si>
  <si>
    <t>Årsvirkningsgrad for varmepumpe (SCOP)***</t>
  </si>
  <si>
    <t>ca. 33000</t>
  </si>
  <si>
    <t>Oliefyr</t>
  </si>
  <si>
    <t xml:space="preserve">Gasfyr </t>
  </si>
  <si>
    <t xml:space="preserve">Hvor stort er dit årlige forbrug? </t>
  </si>
  <si>
    <t xml:space="preserve">Hvis du skifter fra </t>
  </si>
  <si>
    <t>*Se beregningerne for de øvrige opvarmningsformer her:</t>
  </si>
  <si>
    <t>*gennemsnitspris for 2022 til dato, Kilde: OK.dk</t>
  </si>
  <si>
    <t xml:space="preserve">Hvor gammelt er dit fyr? </t>
  </si>
  <si>
    <t>Årsvirkningsgrad</t>
  </si>
  <si>
    <t xml:space="preserve">Brændværdi </t>
  </si>
  <si>
    <t>2. Nuværende varmeinstallation: Oliefyr</t>
  </si>
  <si>
    <t>kr./l.</t>
  </si>
  <si>
    <t>oliefyr</t>
  </si>
  <si>
    <t>med oliefyr</t>
  </si>
  <si>
    <r>
      <t>Etableringsbidrag pr. m</t>
    </r>
    <r>
      <rPr>
        <vertAlign val="superscript"/>
        <sz val="12"/>
        <color theme="1"/>
        <rFont val="Calibri"/>
        <family val="2"/>
        <scheme val="minor"/>
      </rPr>
      <t>2</t>
    </r>
    <r>
      <rPr>
        <sz val="12"/>
        <color theme="1"/>
        <rFont val="Calibri"/>
        <family val="2"/>
        <scheme val="minor"/>
      </rPr>
      <t xml:space="preserve">       </t>
    </r>
    <r>
      <rPr>
        <sz val="10"/>
        <color theme="1"/>
        <rFont val="Calibri"/>
        <family val="2"/>
        <scheme val="minor"/>
      </rPr>
      <t>(betales i 30 år)</t>
    </r>
  </si>
  <si>
    <t>Transport af el (gns. I vinterhalvåret)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</si>
</sst>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_-;\-* #,##0.0_-;_-* &quot;-&quot;??_-;_-@_-"/>
    <numFmt numFmtId="165" formatCode="_-* #,##0_-;\-* #,##0_-;_-* &quot;-&quot;??_-;_-@_-"/>
    <numFmt numFmtId="166" formatCode="#,##0.0"/>
  </numFmts>
  <fonts count="36" x14ac:knownFonts="1">
    <font>
      <sz val="11"/>
      <color theme="1"/>
      <name val="Calibri"/>
      <family val="2"/>
      <scheme val="minor"/>
    </font>
    <font>
      <sz val="11"/>
      <color theme="1"/>
      <name val="Calibri"/>
      <family val="2"/>
      <scheme val="minor"/>
    </font>
    <font>
      <u/>
      <sz val="11"/>
      <color theme="1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20"/>
      <color theme="1"/>
      <name val="Calibri"/>
      <family val="2"/>
      <scheme val="minor"/>
    </font>
    <font>
      <sz val="10.5"/>
      <color theme="1"/>
      <name val="Calibri"/>
      <family val="2"/>
      <scheme val="minor"/>
    </font>
    <font>
      <sz val="11"/>
      <color rgb="FF9C5700"/>
      <name val="Calibri"/>
      <family val="2"/>
      <scheme val="minor"/>
    </font>
    <font>
      <sz val="11"/>
      <color theme="0"/>
      <name val="Calibri"/>
      <family val="2"/>
      <scheme val="minor"/>
    </font>
    <font>
      <sz val="12"/>
      <color theme="1"/>
      <name val="Calibri"/>
      <family val="2"/>
      <scheme val="minor"/>
    </font>
    <font>
      <sz val="18"/>
      <color theme="1"/>
      <name val="Calibri"/>
      <family val="2"/>
      <scheme val="minor"/>
    </font>
    <font>
      <sz val="20"/>
      <color theme="1"/>
      <name val="Calibri"/>
      <family val="2"/>
      <scheme val="minor"/>
    </font>
    <font>
      <sz val="11"/>
      <name val="Calibri"/>
      <family val="2"/>
      <scheme val="minor"/>
    </font>
    <font>
      <b/>
      <sz val="12"/>
      <color theme="1"/>
      <name val="Calibri"/>
      <family val="2"/>
      <scheme val="minor"/>
    </font>
    <font>
      <sz val="11"/>
      <color rgb="FFFFFF00"/>
      <name val="Calibri"/>
      <family val="2"/>
      <scheme val="minor"/>
    </font>
    <font>
      <b/>
      <sz val="11"/>
      <color rgb="FFFFFF00"/>
      <name val="Calibri"/>
      <family val="2"/>
      <scheme val="minor"/>
    </font>
    <font>
      <sz val="18"/>
      <color rgb="FFFFFF00"/>
      <name val="Calibri"/>
      <family val="2"/>
      <scheme val="minor"/>
    </font>
    <font>
      <sz val="22"/>
      <color rgb="FFFFFF00"/>
      <name val="Calibri"/>
      <family val="2"/>
      <scheme val="minor"/>
    </font>
    <font>
      <b/>
      <sz val="18"/>
      <color rgb="FFFFFF00"/>
      <name val="Calibri"/>
      <family val="2"/>
      <scheme val="minor"/>
    </font>
    <font>
      <sz val="10"/>
      <color theme="0"/>
      <name val="Calibri"/>
      <family val="2"/>
      <scheme val="minor"/>
    </font>
    <font>
      <i/>
      <sz val="11"/>
      <color theme="1"/>
      <name val="Calibri"/>
      <family val="2"/>
      <scheme val="minor"/>
    </font>
    <font>
      <sz val="9"/>
      <color theme="0"/>
      <name val="Calibri"/>
      <family val="2"/>
      <scheme val="minor"/>
    </font>
    <font>
      <sz val="16"/>
      <color rgb="FFFFFF00"/>
      <name val="Calibri"/>
      <family val="2"/>
      <scheme val="minor"/>
    </font>
    <font>
      <sz val="20"/>
      <color rgb="FFFFFF00"/>
      <name val="Calibri"/>
      <family val="2"/>
      <scheme val="minor"/>
    </font>
    <font>
      <b/>
      <sz val="12"/>
      <color theme="2" tint="-0.499984740745262"/>
      <name val="Calibri"/>
      <family val="2"/>
      <scheme val="minor"/>
    </font>
    <font>
      <b/>
      <sz val="12"/>
      <color theme="0"/>
      <name val="Calibri"/>
      <family val="2"/>
      <scheme val="minor"/>
    </font>
    <font>
      <sz val="12"/>
      <color theme="0"/>
      <name val="Calibri"/>
      <family val="2"/>
      <scheme val="minor"/>
    </font>
    <font>
      <sz val="12"/>
      <name val="Calibri"/>
      <family val="2"/>
      <scheme val="minor"/>
    </font>
    <font>
      <b/>
      <sz val="12"/>
      <color theme="6" tint="-0.499984740745262"/>
      <name val="Calibri"/>
      <family val="2"/>
      <scheme val="minor"/>
    </font>
    <font>
      <vertAlign val="superscript"/>
      <sz val="12"/>
      <color theme="1"/>
      <name val="Calibri"/>
      <family val="2"/>
      <scheme val="minor"/>
    </font>
    <font>
      <i/>
      <sz val="12"/>
      <color theme="1"/>
      <name val="Calibri"/>
      <family val="2"/>
      <scheme val="minor"/>
    </font>
    <font>
      <u/>
      <sz val="14"/>
      <color rgb="FF000000"/>
      <name val="Calibri"/>
      <family val="2"/>
      <scheme val="minor"/>
    </font>
    <font>
      <vertAlign val="superscript"/>
      <sz val="10"/>
      <color theme="1"/>
      <name val="Calibri"/>
      <family val="2"/>
      <scheme val="minor"/>
    </font>
    <font>
      <b/>
      <sz val="10.5"/>
      <color theme="1"/>
      <name val="Calibri"/>
      <family val="2"/>
      <scheme val="minor"/>
    </font>
    <font>
      <sz val="9"/>
      <color theme="1"/>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79998168889431442"/>
        <bgColor indexed="65"/>
      </patternFill>
    </fill>
    <fill>
      <patternFill patternType="solid">
        <fgColor rgb="FFFFEB9C"/>
      </patternFill>
    </fill>
    <fill>
      <patternFill patternType="solid">
        <fgColor rgb="FFFFC000"/>
        <bgColor indexed="64"/>
      </patternFill>
    </fill>
    <fill>
      <patternFill patternType="solid">
        <fgColor theme="2" tint="-0.749992370372631"/>
        <bgColor indexed="64"/>
      </patternFill>
    </fill>
    <fill>
      <patternFill patternType="solid">
        <fgColor theme="7" tint="0.79998168889431442"/>
        <bgColor indexed="64"/>
      </patternFill>
    </fill>
    <fill>
      <patternFill patternType="solid">
        <fgColor rgb="FFF7F7F7"/>
        <bgColor indexed="64"/>
      </patternFill>
    </fill>
    <fill>
      <patternFill patternType="solid">
        <fgColor theme="7" tint="0.59999389629810485"/>
        <bgColor indexed="65"/>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s>
  <borders count="10">
    <border>
      <left/>
      <right/>
      <top/>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top/>
      <bottom style="thin">
        <color theme="2"/>
      </bottom>
      <diagonal/>
    </border>
    <border>
      <left/>
      <right style="thin">
        <color theme="2"/>
      </right>
      <top/>
      <bottom style="thin">
        <color theme="2"/>
      </bottom>
      <diagonal/>
    </border>
    <border>
      <left style="medium">
        <color rgb="FFFFC000"/>
      </left>
      <right style="medium">
        <color rgb="FFFFC000"/>
      </right>
      <top style="medium">
        <color rgb="FFFFC000"/>
      </top>
      <bottom style="medium">
        <color rgb="FFFFC000"/>
      </bottom>
      <diagonal/>
    </border>
  </borders>
  <cellStyleXfs count="9">
    <xf numFmtId="0" fontId="0" fillId="0" borderId="0"/>
    <xf numFmtId="43"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8" fillId="6" borderId="0" applyNumberFormat="0" applyBorder="0" applyAlignment="0" applyProtection="0"/>
    <xf numFmtId="0" fontId="1" fillId="11" borderId="0" applyNumberFormat="0" applyBorder="0" applyAlignment="0" applyProtection="0"/>
  </cellStyleXfs>
  <cellXfs count="207">
    <xf numFmtId="0" fontId="0" fillId="0" borderId="0" xfId="0"/>
    <xf numFmtId="0" fontId="1" fillId="2" borderId="0" xfId="0" applyFont="1" applyFill="1"/>
    <xf numFmtId="0" fontId="1" fillId="2" borderId="0" xfId="0" applyFont="1" applyFill="1" applyAlignment="1">
      <alignment vertical="center"/>
    </xf>
    <xf numFmtId="0" fontId="7" fillId="2" borderId="0" xfId="0" applyFont="1" applyFill="1" applyAlignment="1">
      <alignment vertical="center"/>
    </xf>
    <xf numFmtId="0" fontId="7" fillId="2" borderId="0" xfId="0" applyFont="1" applyFill="1"/>
    <xf numFmtId="0" fontId="0" fillId="2" borderId="0" xfId="0" applyFill="1"/>
    <xf numFmtId="0" fontId="0" fillId="2" borderId="4"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applyAlignment="1">
      <alignment vertical="center"/>
    </xf>
    <xf numFmtId="0" fontId="0" fillId="2" borderId="5" xfId="0" applyFill="1" applyBorder="1"/>
    <xf numFmtId="10" fontId="0" fillId="2" borderId="0" xfId="1" applyNumberFormat="1" applyFont="1" applyFill="1" applyBorder="1"/>
    <xf numFmtId="43" fontId="0" fillId="2" borderId="0" xfId="1" applyFont="1" applyFill="1" applyBorder="1"/>
    <xf numFmtId="3" fontId="0" fillId="2" borderId="0" xfId="0" applyNumberFormat="1" applyFill="1" applyAlignment="1">
      <alignment vertical="center"/>
    </xf>
    <xf numFmtId="0" fontId="1" fillId="3" borderId="1" xfId="4" applyBorder="1" applyAlignment="1">
      <alignment horizontal="left" vertical="center"/>
    </xf>
    <xf numFmtId="0" fontId="1" fillId="3" borderId="2" xfId="4" applyBorder="1" applyAlignment="1">
      <alignment horizontal="left" vertical="center"/>
    </xf>
    <xf numFmtId="0" fontId="1" fillId="3" borderId="3" xfId="4" applyBorder="1" applyAlignment="1">
      <alignment horizontal="left" vertical="center"/>
    </xf>
    <xf numFmtId="0" fontId="1" fillId="3" borderId="4" xfId="4" applyBorder="1" applyAlignment="1">
      <alignment horizontal="left" vertical="center"/>
    </xf>
    <xf numFmtId="0" fontId="1" fillId="3" borderId="0" xfId="4" applyBorder="1" applyAlignment="1">
      <alignment horizontal="left" vertical="center"/>
    </xf>
    <xf numFmtId="0" fontId="1" fillId="3" borderId="5" xfId="4" applyBorder="1" applyAlignment="1">
      <alignment horizontal="left" vertical="center"/>
    </xf>
    <xf numFmtId="0" fontId="4" fillId="2" borderId="0" xfId="0" applyFont="1" applyFill="1"/>
    <xf numFmtId="0" fontId="11" fillId="2" borderId="0" xfId="0" applyFont="1" applyFill="1" applyAlignment="1">
      <alignment wrapText="1"/>
    </xf>
    <xf numFmtId="0" fontId="15" fillId="8" borderId="0" xfId="0" applyFont="1" applyFill="1"/>
    <xf numFmtId="0" fontId="16" fillId="8" borderId="0" xfId="0" applyFont="1" applyFill="1"/>
    <xf numFmtId="3" fontId="18" fillId="8" borderId="0" xfId="0" applyNumberFormat="1" applyFont="1" applyFill="1" applyAlignment="1">
      <alignment vertical="center"/>
    </xf>
    <xf numFmtId="0" fontId="17" fillId="8" borderId="0" xfId="0" applyFont="1" applyFill="1" applyAlignment="1">
      <alignment vertical="center"/>
    </xf>
    <xf numFmtId="3" fontId="9" fillId="8" borderId="0" xfId="0" applyNumberFormat="1" applyFont="1" applyFill="1"/>
    <xf numFmtId="0" fontId="9" fillId="8" borderId="0" xfId="0" applyFont="1" applyFill="1"/>
    <xf numFmtId="0" fontId="19" fillId="8" borderId="0" xfId="0" applyFont="1" applyFill="1" applyAlignment="1">
      <alignment wrapText="1"/>
    </xf>
    <xf numFmtId="0" fontId="16" fillId="8" borderId="0" xfId="0" applyFont="1" applyFill="1" applyAlignment="1">
      <alignment vertical="center" wrapText="1"/>
    </xf>
    <xf numFmtId="0" fontId="9" fillId="8" borderId="0" xfId="0" applyFont="1" applyFill="1" applyAlignment="1">
      <alignment horizontal="left"/>
    </xf>
    <xf numFmtId="0" fontId="20" fillId="8" borderId="0" xfId="0" applyFont="1" applyFill="1"/>
    <xf numFmtId="0" fontId="1" fillId="8" borderId="0" xfId="0" applyFont="1" applyFill="1"/>
    <xf numFmtId="0" fontId="1" fillId="10" borderId="0" xfId="0" applyFont="1" applyFill="1"/>
    <xf numFmtId="0" fontId="0" fillId="10" borderId="0" xfId="0" applyFill="1"/>
    <xf numFmtId="0" fontId="1" fillId="4" borderId="0" xfId="5" applyBorder="1"/>
    <xf numFmtId="165" fontId="0" fillId="2" borderId="0" xfId="1" applyNumberFormat="1" applyFont="1" applyFill="1" applyBorder="1" applyAlignment="1">
      <alignment vertical="center"/>
    </xf>
    <xf numFmtId="2" fontId="0" fillId="0" borderId="0" xfId="0" applyNumberFormat="1" applyAlignment="1">
      <alignment vertical="center"/>
    </xf>
    <xf numFmtId="2" fontId="21" fillId="0" borderId="0" xfId="0" applyNumberFormat="1" applyFont="1" applyAlignment="1">
      <alignment vertical="center"/>
    </xf>
    <xf numFmtId="0" fontId="21" fillId="0" borderId="0" xfId="0" applyFont="1" applyAlignment="1">
      <alignment vertical="center"/>
    </xf>
    <xf numFmtId="3" fontId="17" fillId="8" borderId="0" xfId="0" applyNumberFormat="1" applyFont="1" applyFill="1" applyAlignment="1">
      <alignment vertical="center"/>
    </xf>
    <xf numFmtId="0" fontId="11" fillId="8" borderId="0" xfId="0" applyFont="1" applyFill="1"/>
    <xf numFmtId="3" fontId="17" fillId="8" borderId="0" xfId="0" applyNumberFormat="1" applyFont="1" applyFill="1" applyAlignment="1">
      <alignment horizontal="center" vertical="center"/>
    </xf>
    <xf numFmtId="3" fontId="17" fillId="8" borderId="0" xfId="0" applyNumberFormat="1" applyFont="1" applyFill="1" applyAlignment="1">
      <alignment horizontal="right" vertical="center"/>
    </xf>
    <xf numFmtId="0" fontId="0" fillId="8" borderId="0" xfId="0" applyFill="1"/>
    <xf numFmtId="3" fontId="24" fillId="8" borderId="0" xfId="0" applyNumberFormat="1" applyFont="1" applyFill="1"/>
    <xf numFmtId="0" fontId="1" fillId="2" borderId="0" xfId="4" applyFill="1" applyBorder="1" applyAlignment="1">
      <alignment vertical="center"/>
    </xf>
    <xf numFmtId="0" fontId="7" fillId="2" borderId="0" xfId="0" applyFont="1" applyFill="1" applyAlignment="1">
      <alignment vertical="top"/>
    </xf>
    <xf numFmtId="3" fontId="12" fillId="10" borderId="0" xfId="0" applyNumberFormat="1" applyFont="1" applyFill="1" applyAlignment="1">
      <alignment horizontal="center" vertical="center"/>
    </xf>
    <xf numFmtId="3" fontId="12" fillId="10" borderId="0" xfId="0" applyNumberFormat="1" applyFont="1" applyFill="1"/>
    <xf numFmtId="0" fontId="25" fillId="2" borderId="0" xfId="0" applyFont="1" applyFill="1" applyAlignment="1">
      <alignment vertical="center"/>
    </xf>
    <xf numFmtId="0" fontId="26" fillId="2" borderId="0" xfId="0" applyFont="1" applyFill="1" applyAlignment="1">
      <alignment vertical="center"/>
    </xf>
    <xf numFmtId="0" fontId="27" fillId="2" borderId="0" xfId="0" applyFont="1" applyFill="1" applyAlignment="1">
      <alignment vertical="center"/>
    </xf>
    <xf numFmtId="0" fontId="10" fillId="2" borderId="0" xfId="0" applyFont="1" applyFill="1" applyAlignment="1">
      <alignment vertical="center"/>
    </xf>
    <xf numFmtId="165" fontId="10" fillId="2" borderId="0" xfId="1" applyNumberFormat="1" applyFont="1" applyFill="1" applyBorder="1" applyAlignment="1">
      <alignment vertical="center"/>
    </xf>
    <xf numFmtId="164" fontId="10" fillId="2" borderId="0" xfId="0" applyNumberFormat="1" applyFont="1" applyFill="1" applyAlignment="1">
      <alignment vertical="center"/>
    </xf>
    <xf numFmtId="0" fontId="10" fillId="2" borderId="0" xfId="0" applyFont="1" applyFill="1" applyAlignment="1">
      <alignment vertical="top"/>
    </xf>
    <xf numFmtId="0" fontId="10" fillId="2" borderId="0" xfId="0" applyFont="1" applyFill="1"/>
    <xf numFmtId="3" fontId="10" fillId="2" borderId="0" xfId="0" applyNumberFormat="1" applyFont="1" applyFill="1" applyAlignment="1">
      <alignment vertical="center"/>
    </xf>
    <xf numFmtId="0" fontId="29" fillId="2" borderId="0" xfId="0" applyFont="1" applyFill="1" applyAlignment="1">
      <alignment horizontal="left" vertical="center"/>
    </xf>
    <xf numFmtId="0" fontId="14" fillId="2" borderId="0" xfId="0" applyFont="1" applyFill="1" applyAlignment="1">
      <alignment horizontal="left"/>
    </xf>
    <xf numFmtId="0" fontId="29" fillId="2" borderId="0" xfId="0" applyFont="1" applyFill="1" applyAlignment="1">
      <alignment horizontal="right" vertical="center"/>
    </xf>
    <xf numFmtId="0" fontId="14" fillId="2" borderId="0" xfId="0" applyFont="1" applyFill="1" applyAlignment="1">
      <alignment horizontal="right" vertical="center"/>
    </xf>
    <xf numFmtId="166" fontId="10" fillId="2" borderId="0" xfId="0" applyNumberFormat="1" applyFont="1" applyFill="1" applyAlignment="1">
      <alignment vertical="center"/>
    </xf>
    <xf numFmtId="0" fontId="10" fillId="2" borderId="0" xfId="0" applyFont="1" applyFill="1" applyAlignment="1">
      <alignment horizontal="center" vertical="center"/>
    </xf>
    <xf numFmtId="0" fontId="10" fillId="2" borderId="0" xfId="0" quotePrefix="1" applyFont="1" applyFill="1" applyAlignment="1">
      <alignment horizontal="center" vertical="center"/>
    </xf>
    <xf numFmtId="0" fontId="10" fillId="2" borderId="0" xfId="0" applyFont="1" applyFill="1" applyAlignment="1">
      <alignment vertical="center" wrapText="1"/>
    </xf>
    <xf numFmtId="3" fontId="10" fillId="2" borderId="0" xfId="0" applyNumberFormat="1" applyFont="1" applyFill="1" applyAlignment="1">
      <alignment horizontal="center" vertical="center"/>
    </xf>
    <xf numFmtId="165" fontId="10" fillId="2" borderId="0" xfId="0" applyNumberFormat="1" applyFont="1" applyFill="1" applyAlignment="1">
      <alignment vertical="center"/>
    </xf>
    <xf numFmtId="0" fontId="10" fillId="2" borderId="0" xfId="0" quotePrefix="1" applyFont="1" applyFill="1" applyAlignment="1">
      <alignment vertical="center"/>
    </xf>
    <xf numFmtId="0" fontId="14" fillId="2" borderId="0" xfId="0" applyFont="1" applyFill="1" applyAlignment="1">
      <alignment vertical="center"/>
    </xf>
    <xf numFmtId="165" fontId="28" fillId="2" borderId="0" xfId="1" applyNumberFormat="1" applyFont="1" applyFill="1" applyBorder="1" applyAlignment="1">
      <alignment vertical="center"/>
    </xf>
    <xf numFmtId="0" fontId="28" fillId="2" borderId="0" xfId="6" applyNumberFormat="1" applyFont="1" applyFill="1" applyBorder="1" applyAlignment="1">
      <alignment horizontal="right" vertical="center" indent="1"/>
    </xf>
    <xf numFmtId="0" fontId="28" fillId="2" borderId="0" xfId="0" applyFont="1" applyFill="1" applyAlignment="1">
      <alignment vertical="center"/>
    </xf>
    <xf numFmtId="0" fontId="14" fillId="7" borderId="0" xfId="0" applyFont="1" applyFill="1" applyAlignment="1">
      <alignment vertical="center"/>
    </xf>
    <xf numFmtId="3" fontId="14" fillId="7" borderId="0" xfId="0" applyNumberFormat="1" applyFont="1" applyFill="1" applyAlignment="1">
      <alignment vertical="center"/>
    </xf>
    <xf numFmtId="0" fontId="10" fillId="2" borderId="7" xfId="0" applyFont="1" applyFill="1" applyBorder="1" applyAlignment="1">
      <alignment vertical="center"/>
    </xf>
    <xf numFmtId="10" fontId="10" fillId="2" borderId="0" xfId="1" applyNumberFormat="1" applyFont="1" applyFill="1" applyBorder="1" applyAlignment="1">
      <alignment vertical="center"/>
    </xf>
    <xf numFmtId="0" fontId="14" fillId="2" borderId="0" xfId="0" applyFont="1" applyFill="1"/>
    <xf numFmtId="2" fontId="10" fillId="0" borderId="0" xfId="0" applyNumberFormat="1" applyFont="1" applyAlignment="1">
      <alignment vertical="center"/>
    </xf>
    <xf numFmtId="2" fontId="31" fillId="0" borderId="0" xfId="0" applyNumberFormat="1" applyFont="1" applyAlignment="1">
      <alignment vertical="center"/>
    </xf>
    <xf numFmtId="0" fontId="31" fillId="0" borderId="0" xfId="0" applyFont="1" applyAlignment="1">
      <alignment vertical="center"/>
    </xf>
    <xf numFmtId="0" fontId="10" fillId="0" borderId="0" xfId="0" applyFont="1"/>
    <xf numFmtId="3" fontId="1" fillId="2" borderId="0" xfId="0" applyNumberFormat="1" applyFont="1" applyFill="1" applyAlignment="1">
      <alignment horizontal="center"/>
    </xf>
    <xf numFmtId="3" fontId="1" fillId="2" borderId="0" xfId="0" applyNumberFormat="1" applyFont="1" applyFill="1"/>
    <xf numFmtId="0" fontId="1" fillId="2" borderId="0" xfId="0" applyFont="1" applyFill="1" applyAlignment="1">
      <alignment horizontal="center"/>
    </xf>
    <xf numFmtId="0" fontId="0" fillId="2" borderId="0" xfId="0" applyFill="1" applyAlignment="1">
      <alignment wrapText="1"/>
    </xf>
    <xf numFmtId="0" fontId="16" fillId="2" borderId="0" xfId="0" applyFont="1" applyFill="1" applyAlignment="1">
      <alignment vertical="center" wrapText="1"/>
    </xf>
    <xf numFmtId="0" fontId="23" fillId="2" borderId="0" xfId="0" applyFont="1" applyFill="1" applyAlignment="1">
      <alignment vertical="center"/>
    </xf>
    <xf numFmtId="0" fontId="9" fillId="2" borderId="0" xfId="0" applyFont="1" applyFill="1" applyAlignment="1">
      <alignment horizontal="center"/>
    </xf>
    <xf numFmtId="0" fontId="22" fillId="2" borderId="0" xfId="0" applyFont="1" applyFill="1" applyAlignment="1">
      <alignment wrapText="1"/>
    </xf>
    <xf numFmtId="0" fontId="5" fillId="2" borderId="0" xfId="0" applyFont="1" applyFill="1" applyAlignment="1">
      <alignment vertical="top"/>
    </xf>
    <xf numFmtId="0" fontId="5" fillId="2" borderId="0" xfId="0" applyFont="1" applyFill="1"/>
    <xf numFmtId="0" fontId="7" fillId="2" borderId="0" xfId="0" applyFont="1" applyFill="1" applyAlignment="1">
      <alignment horizontal="right" vertical="center" indent="1"/>
    </xf>
    <xf numFmtId="0" fontId="1" fillId="2" borderId="0" xfId="6" applyFill="1" applyBorder="1"/>
    <xf numFmtId="0" fontId="1" fillId="2" borderId="0" xfId="6" applyFill="1"/>
    <xf numFmtId="0" fontId="6" fillId="2" borderId="0" xfId="0" applyFont="1" applyFill="1" applyAlignment="1">
      <alignment vertical="center"/>
    </xf>
    <xf numFmtId="0" fontId="3" fillId="2" borderId="0" xfId="0" applyFont="1" applyFill="1" applyAlignment="1">
      <alignment horizontal="left" wrapText="1"/>
    </xf>
    <xf numFmtId="0" fontId="13" fillId="2" borderId="0" xfId="7" applyNumberFormat="1" applyFont="1" applyFill="1" applyBorder="1" applyAlignment="1">
      <alignment horizontal="right" vertical="center" indent="1"/>
    </xf>
    <xf numFmtId="165" fontId="13" fillId="12" borderId="9" xfId="7" applyNumberFormat="1" applyFont="1" applyFill="1" applyBorder="1" applyAlignment="1">
      <alignment vertical="center"/>
    </xf>
    <xf numFmtId="0" fontId="13" fillId="12" borderId="9" xfId="7" applyNumberFormat="1" applyFont="1" applyFill="1" applyBorder="1" applyAlignment="1">
      <alignment horizontal="right" vertical="center" indent="1"/>
    </xf>
    <xf numFmtId="0" fontId="10" fillId="2" borderId="0" xfId="4" applyFont="1" applyFill="1" applyBorder="1" applyAlignment="1">
      <alignment vertical="center"/>
    </xf>
    <xf numFmtId="0" fontId="10" fillId="2" borderId="0" xfId="0" applyFont="1" applyFill="1" applyAlignment="1">
      <alignment horizontal="left" vertical="center" indent="6"/>
    </xf>
    <xf numFmtId="165" fontId="28" fillId="2" borderId="0" xfId="1" applyNumberFormat="1" applyFont="1" applyFill="1" applyBorder="1" applyAlignment="1">
      <alignment horizontal="right" vertical="center"/>
    </xf>
    <xf numFmtId="0" fontId="14" fillId="7" borderId="0" xfId="4" applyFont="1" applyFill="1" applyBorder="1"/>
    <xf numFmtId="0" fontId="14" fillId="7" borderId="0" xfId="4" applyFont="1" applyFill="1" applyBorder="1" applyAlignment="1">
      <alignment vertical="center"/>
    </xf>
    <xf numFmtId="3" fontId="14" fillId="7" borderId="0" xfId="4" applyNumberFormat="1" applyFont="1" applyFill="1" applyBorder="1" applyAlignment="1">
      <alignment vertical="center"/>
    </xf>
    <xf numFmtId="0" fontId="1" fillId="7" borderId="0" xfId="0" applyFont="1" applyFill="1" applyAlignment="1">
      <alignment vertical="center"/>
    </xf>
    <xf numFmtId="3" fontId="10" fillId="2" borderId="0" xfId="0" applyNumberFormat="1" applyFont="1" applyFill="1" applyAlignment="1">
      <alignment horizontal="right" vertical="center" indent="2"/>
    </xf>
    <xf numFmtId="166" fontId="10" fillId="2" borderId="0" xfId="0" applyNumberFormat="1" applyFont="1" applyFill="1" applyAlignment="1">
      <alignment horizontal="right" vertical="center" indent="2"/>
    </xf>
    <xf numFmtId="0" fontId="10" fillId="2" borderId="0" xfId="0" applyFont="1" applyFill="1" applyAlignment="1">
      <alignment horizontal="right" vertical="center" indent="2"/>
    </xf>
    <xf numFmtId="3" fontId="9" fillId="8" borderId="0" xfId="0" applyNumberFormat="1" applyFont="1" applyFill="1" applyAlignment="1">
      <alignment horizontal="right"/>
    </xf>
    <xf numFmtId="0" fontId="22" fillId="8" borderId="0" xfId="0" applyFont="1" applyFill="1" applyAlignment="1">
      <alignment wrapText="1"/>
    </xf>
    <xf numFmtId="165" fontId="28" fillId="2" borderId="7" xfId="1" applyNumberFormat="1" applyFont="1" applyFill="1" applyBorder="1" applyAlignment="1">
      <alignment vertical="center"/>
    </xf>
    <xf numFmtId="0" fontId="28" fillId="2" borderId="7" xfId="0" applyFont="1" applyFill="1" applyBorder="1" applyAlignment="1">
      <alignment vertical="center"/>
    </xf>
    <xf numFmtId="0" fontId="1" fillId="2" borderId="0" xfId="0" applyFont="1" applyFill="1" applyAlignment="1">
      <alignment horizontal="right" vertical="center" indent="1"/>
    </xf>
    <xf numFmtId="43" fontId="0" fillId="2" borderId="0" xfId="1" applyFont="1" applyFill="1" applyBorder="1" applyAlignment="1">
      <alignment horizontal="right"/>
    </xf>
    <xf numFmtId="0" fontId="0" fillId="2" borderId="0" xfId="0" applyFill="1" applyAlignment="1">
      <alignment horizontal="right"/>
    </xf>
    <xf numFmtId="0" fontId="1" fillId="2" borderId="0" xfId="4" applyFill="1" applyBorder="1" applyAlignment="1">
      <alignment horizontal="left" vertical="center"/>
    </xf>
    <xf numFmtId="9" fontId="0" fillId="2" borderId="0" xfId="3" applyFont="1" applyFill="1" applyBorder="1" applyAlignment="1">
      <alignment horizontal="right"/>
    </xf>
    <xf numFmtId="164" fontId="28" fillId="2" borderId="0" xfId="0" applyNumberFormat="1" applyFont="1" applyFill="1" applyAlignment="1">
      <alignment vertical="center"/>
    </xf>
    <xf numFmtId="0" fontId="10" fillId="2" borderId="0" xfId="0" applyFont="1" applyFill="1" applyAlignment="1">
      <alignment horizontal="right" vertical="center"/>
    </xf>
    <xf numFmtId="0" fontId="10" fillId="3" borderId="0" xfId="4" applyFont="1" applyBorder="1" applyAlignment="1">
      <alignment vertical="center"/>
    </xf>
    <xf numFmtId="0" fontId="1" fillId="14" borderId="0" xfId="4" applyFill="1" applyBorder="1" applyAlignment="1">
      <alignment vertical="center"/>
    </xf>
    <xf numFmtId="0" fontId="1" fillId="14" borderId="0" xfId="0" applyFont="1" applyFill="1"/>
    <xf numFmtId="0" fontId="1" fillId="14" borderId="0" xfId="8" applyFill="1" applyBorder="1" applyAlignment="1">
      <alignment vertical="center"/>
    </xf>
    <xf numFmtId="0" fontId="1" fillId="14" borderId="0" xfId="8" applyFill="1" applyBorder="1"/>
    <xf numFmtId="0" fontId="1" fillId="15" borderId="0" xfId="5" applyFill="1" applyBorder="1"/>
    <xf numFmtId="0" fontId="1" fillId="15" borderId="0" xfId="0" applyFont="1" applyFill="1"/>
    <xf numFmtId="0" fontId="10" fillId="2" borderId="0" xfId="0" applyFont="1" applyFill="1" applyAlignment="1">
      <alignment horizontal="left" vertical="top" indent="5"/>
    </xf>
    <xf numFmtId="0" fontId="10" fillId="2" borderId="0" xfId="0" applyFont="1" applyFill="1" applyAlignment="1">
      <alignment horizontal="left" vertical="center" indent="5"/>
    </xf>
    <xf numFmtId="0" fontId="14" fillId="14" borderId="0" xfId="8" applyFont="1" applyFill="1" applyBorder="1" applyAlignment="1">
      <alignment vertical="center"/>
    </xf>
    <xf numFmtId="0" fontId="0" fillId="9" borderId="0" xfId="0" applyFill="1"/>
    <xf numFmtId="0" fontId="10" fillId="3" borderId="0" xfId="4" applyFont="1" applyBorder="1"/>
    <xf numFmtId="0" fontId="14" fillId="3" borderId="0" xfId="4" applyFont="1" applyBorder="1" applyAlignment="1">
      <alignment vertical="center"/>
    </xf>
    <xf numFmtId="3" fontId="10" fillId="2" borderId="0" xfId="6" applyNumberFormat="1" applyFont="1" applyFill="1" applyBorder="1" applyAlignment="1">
      <alignment horizontal="right" vertical="center"/>
    </xf>
    <xf numFmtId="0" fontId="10" fillId="9" borderId="0" xfId="4" applyFont="1" applyFill="1" applyBorder="1"/>
    <xf numFmtId="0" fontId="1" fillId="4" borderId="0" xfId="5" applyBorder="1" applyAlignment="1">
      <alignment horizontal="left" vertical="center"/>
    </xf>
    <xf numFmtId="0" fontId="0" fillId="7" borderId="0" xfId="0" applyFill="1"/>
    <xf numFmtId="0" fontId="10" fillId="7" borderId="0" xfId="0" applyFont="1" applyFill="1" applyAlignment="1">
      <alignment vertical="center"/>
    </xf>
    <xf numFmtId="0" fontId="0" fillId="13" borderId="0" xfId="0" applyFill="1"/>
    <xf numFmtId="0" fontId="28" fillId="2" borderId="0" xfId="7" applyNumberFormat="1" applyFont="1" applyFill="1" applyBorder="1" applyAlignment="1">
      <alignment horizontal="right" vertical="center" indent="1"/>
    </xf>
    <xf numFmtId="9" fontId="10" fillId="2" borderId="0" xfId="0" applyNumberFormat="1" applyFont="1" applyFill="1" applyAlignment="1">
      <alignment vertical="center"/>
    </xf>
    <xf numFmtId="0" fontId="31" fillId="2" borderId="0" xfId="0" applyFont="1" applyFill="1" applyAlignment="1">
      <alignment horizontal="right" vertical="center"/>
    </xf>
    <xf numFmtId="0" fontId="31" fillId="2" borderId="0" xfId="0" applyFont="1" applyFill="1" applyAlignment="1">
      <alignment vertical="center"/>
    </xf>
    <xf numFmtId="0" fontId="10" fillId="2" borderId="0" xfId="0" applyFont="1" applyFill="1" applyAlignment="1">
      <alignment horizontal="right"/>
    </xf>
    <xf numFmtId="0" fontId="10" fillId="7" borderId="0" xfId="0" applyFont="1" applyFill="1"/>
    <xf numFmtId="0" fontId="10" fillId="17" borderId="0" xfId="0" applyFont="1" applyFill="1"/>
    <xf numFmtId="0" fontId="0" fillId="17" borderId="0" xfId="0" applyFill="1"/>
    <xf numFmtId="0" fontId="10" fillId="17" borderId="0" xfId="0" applyFont="1" applyFill="1" applyAlignment="1">
      <alignment vertical="center"/>
    </xf>
    <xf numFmtId="0" fontId="0" fillId="17" borderId="0" xfId="0" applyFill="1" applyAlignment="1">
      <alignment vertical="center"/>
    </xf>
    <xf numFmtId="0" fontId="14" fillId="17" borderId="0" xfId="4" applyFont="1" applyFill="1" applyBorder="1" applyAlignment="1">
      <alignment vertical="center"/>
    </xf>
    <xf numFmtId="0" fontId="10" fillId="17" borderId="0" xfId="4" applyFont="1" applyFill="1" applyBorder="1"/>
    <xf numFmtId="0" fontId="10" fillId="17" borderId="0" xfId="5" applyFont="1" applyFill="1" applyBorder="1"/>
    <xf numFmtId="43" fontId="28" fillId="12" borderId="9" xfId="7" applyNumberFormat="1" applyFont="1" applyFill="1" applyBorder="1" applyAlignment="1">
      <alignment horizontal="center" vertical="center"/>
    </xf>
    <xf numFmtId="0" fontId="21" fillId="2" borderId="0" xfId="0" applyFont="1" applyFill="1" applyAlignment="1">
      <alignment vertical="center"/>
    </xf>
    <xf numFmtId="0" fontId="4" fillId="7" borderId="0" xfId="0" applyFont="1" applyFill="1" applyAlignment="1">
      <alignment vertical="center"/>
    </xf>
    <xf numFmtId="3" fontId="4" fillId="7" borderId="0" xfId="0" applyNumberFormat="1" applyFont="1" applyFill="1" applyAlignment="1">
      <alignment vertical="center"/>
    </xf>
    <xf numFmtId="0" fontId="0" fillId="16" borderId="0" xfId="0" applyFill="1"/>
    <xf numFmtId="0" fontId="0" fillId="16" borderId="0" xfId="0" applyFill="1" applyAlignment="1">
      <alignment vertical="center"/>
    </xf>
    <xf numFmtId="0" fontId="4" fillId="16" borderId="0" xfId="4" applyFont="1" applyFill="1" applyBorder="1" applyAlignment="1">
      <alignment vertical="center"/>
    </xf>
    <xf numFmtId="0" fontId="1" fillId="16" borderId="0" xfId="4" applyFill="1" applyBorder="1"/>
    <xf numFmtId="0" fontId="1" fillId="18" borderId="0" xfId="5" applyFill="1" applyBorder="1"/>
    <xf numFmtId="165" fontId="0" fillId="0" borderId="0" xfId="1" applyNumberFormat="1" applyFont="1" applyBorder="1" applyAlignment="1">
      <alignment vertical="center"/>
    </xf>
    <xf numFmtId="3" fontId="1" fillId="2" borderId="0" xfId="0" applyNumberFormat="1" applyFont="1" applyFill="1" applyAlignment="1">
      <alignment horizontal="center" vertical="center"/>
    </xf>
    <xf numFmtId="0" fontId="20" fillId="8" borderId="0" xfId="0" applyFont="1" applyFill="1" applyAlignment="1">
      <alignment wrapText="1"/>
    </xf>
    <xf numFmtId="0" fontId="2" fillId="2" borderId="0" xfId="2" applyFill="1" applyAlignment="1">
      <alignment horizontal="center" vertical="center"/>
    </xf>
    <xf numFmtId="0" fontId="32" fillId="0" borderId="0" xfId="0" applyFont="1"/>
    <xf numFmtId="0" fontId="9" fillId="8" borderId="0" xfId="0" applyFont="1" applyFill="1" applyAlignment="1">
      <alignment horizontal="left" wrapText="1"/>
    </xf>
    <xf numFmtId="43" fontId="0" fillId="2" borderId="0" xfId="1" applyFont="1" applyFill="1" applyAlignment="1">
      <alignment vertical="center"/>
    </xf>
    <xf numFmtId="0" fontId="34" fillId="2" borderId="0" xfId="0" applyFont="1" applyFill="1"/>
    <xf numFmtId="165" fontId="14" fillId="2" borderId="0" xfId="1" applyNumberFormat="1" applyFont="1" applyFill="1" applyBorder="1" applyAlignment="1">
      <alignment vertical="center"/>
    </xf>
    <xf numFmtId="0" fontId="16" fillId="8" borderId="0" xfId="0" applyFont="1" applyFill="1" applyAlignment="1">
      <alignment horizontal="left" vertical="center" wrapText="1"/>
    </xf>
    <xf numFmtId="0" fontId="0" fillId="10" borderId="0" xfId="0" applyFill="1" applyAlignment="1">
      <alignment vertical="center"/>
    </xf>
    <xf numFmtId="3" fontId="0" fillId="2" borderId="0" xfId="0" applyNumberFormat="1" applyFill="1" applyAlignment="1">
      <alignment horizontal="right" vertical="center"/>
    </xf>
    <xf numFmtId="0" fontId="16" fillId="8" borderId="0" xfId="0" applyFont="1" applyFill="1" applyAlignment="1">
      <alignment horizontal="center" vertical="center" wrapText="1"/>
    </xf>
    <xf numFmtId="2" fontId="28" fillId="2" borderId="0" xfId="0" applyNumberFormat="1" applyFont="1" applyFill="1" applyAlignment="1">
      <alignment vertical="center"/>
    </xf>
    <xf numFmtId="0" fontId="10" fillId="2" borderId="0" xfId="0" applyFont="1" applyFill="1" applyAlignment="1" applyProtection="1">
      <alignment vertical="center"/>
      <protection locked="0"/>
    </xf>
    <xf numFmtId="0" fontId="1" fillId="2" borderId="0" xfId="0" applyFont="1" applyFill="1" applyProtection="1">
      <protection locked="0"/>
    </xf>
    <xf numFmtId="0" fontId="1" fillId="2" borderId="7" xfId="0" applyFont="1" applyFill="1" applyBorder="1"/>
    <xf numFmtId="0" fontId="35" fillId="2" borderId="7" xfId="0" applyFont="1" applyFill="1" applyBorder="1" applyAlignment="1">
      <alignment vertical="center"/>
    </xf>
    <xf numFmtId="165" fontId="28" fillId="2" borderId="0" xfId="1" applyNumberFormat="1" applyFont="1" applyFill="1" applyBorder="1" applyAlignment="1" applyProtection="1">
      <alignment horizontal="right" vertical="center"/>
      <protection locked="0"/>
    </xf>
    <xf numFmtId="3" fontId="1" fillId="2" borderId="0" xfId="0" applyNumberFormat="1" applyFont="1" applyFill="1" applyAlignment="1">
      <alignment horizontal="center" vertical="center"/>
    </xf>
    <xf numFmtId="0" fontId="20" fillId="8" borderId="0" xfId="0" applyFont="1" applyFill="1" applyAlignment="1">
      <alignment horizontal="center" vertical="top"/>
    </xf>
    <xf numFmtId="0" fontId="14" fillId="14" borderId="0" xfId="4" applyFont="1" applyFill="1" applyBorder="1" applyAlignment="1">
      <alignment horizontal="left" vertical="center"/>
    </xf>
    <xf numFmtId="0" fontId="14" fillId="15" borderId="0" xfId="5" applyFont="1" applyFill="1" applyBorder="1" applyAlignment="1">
      <alignment horizontal="left" vertical="center" wrapText="1"/>
    </xf>
    <xf numFmtId="0" fontId="10" fillId="2" borderId="0" xfId="0" applyFont="1" applyFill="1" applyAlignment="1">
      <alignment horizontal="left" vertical="center"/>
    </xf>
    <xf numFmtId="0" fontId="5" fillId="2" borderId="0" xfId="0" applyFont="1" applyFill="1" applyAlignment="1">
      <alignment horizontal="left" vertical="center"/>
    </xf>
    <xf numFmtId="0" fontId="3" fillId="2" borderId="0" xfId="0" applyFont="1" applyFill="1" applyAlignment="1">
      <alignment horizontal="left" wrapText="1"/>
    </xf>
    <xf numFmtId="0" fontId="16" fillId="8" borderId="0" xfId="0" applyFont="1" applyFill="1" applyAlignment="1">
      <alignment horizontal="left" vertical="center" wrapText="1"/>
    </xf>
    <xf numFmtId="0" fontId="5" fillId="2" borderId="0" xfId="0" applyFont="1" applyFill="1" applyAlignment="1">
      <alignment horizontal="left" vertical="top"/>
    </xf>
    <xf numFmtId="0" fontId="10" fillId="2" borderId="0" xfId="0" applyFont="1" applyFill="1" applyAlignment="1">
      <alignment horizontal="left" vertical="center" indent="6"/>
    </xf>
    <xf numFmtId="0" fontId="16" fillId="8" borderId="0" xfId="0" applyFont="1" applyFill="1" applyAlignment="1">
      <alignment horizontal="center" vertical="center" wrapText="1"/>
    </xf>
    <xf numFmtId="3" fontId="18" fillId="8" borderId="0" xfId="0" applyNumberFormat="1" applyFont="1" applyFill="1" applyAlignment="1">
      <alignment horizontal="right" vertical="center"/>
    </xf>
    <xf numFmtId="0" fontId="14" fillId="3" borderId="0" xfId="4" applyFont="1" applyBorder="1" applyAlignment="1">
      <alignment horizontal="left" vertical="center"/>
    </xf>
    <xf numFmtId="0" fontId="16" fillId="8" borderId="0" xfId="0" applyFont="1" applyFill="1" applyAlignment="1">
      <alignment horizontal="center" wrapText="1"/>
    </xf>
    <xf numFmtId="0" fontId="10" fillId="2" borderId="0" xfId="0" applyFont="1" applyFill="1" applyAlignment="1">
      <alignment horizontal="left" vertical="center" indent="5"/>
    </xf>
    <xf numFmtId="0" fontId="10" fillId="2" borderId="0" xfId="0" applyFont="1" applyFill="1" applyAlignment="1">
      <alignment horizontal="left" indent="5"/>
    </xf>
    <xf numFmtId="0" fontId="14" fillId="2" borderId="0" xfId="0" applyFont="1" applyFill="1" applyAlignment="1">
      <alignment horizontal="left" indent="5"/>
    </xf>
    <xf numFmtId="0" fontId="14" fillId="4" borderId="0" xfId="5" applyFont="1" applyBorder="1" applyAlignment="1">
      <alignment horizontal="left" vertical="center" wrapText="1"/>
    </xf>
    <xf numFmtId="0" fontId="14" fillId="17" borderId="0" xfId="5" applyFont="1" applyFill="1" applyBorder="1" applyAlignment="1">
      <alignment horizontal="left" vertical="center"/>
    </xf>
    <xf numFmtId="0" fontId="14" fillId="17" borderId="0" xfId="4" applyFont="1" applyFill="1" applyBorder="1" applyAlignment="1">
      <alignment horizontal="left" vertical="center"/>
    </xf>
    <xf numFmtId="0" fontId="4" fillId="16" borderId="0" xfId="4" applyFont="1" applyFill="1" applyBorder="1" applyAlignment="1">
      <alignment horizontal="left" vertical="center"/>
    </xf>
    <xf numFmtId="0" fontId="4" fillId="18" borderId="0" xfId="5" applyFont="1" applyFill="1" applyBorder="1" applyAlignment="1">
      <alignment horizontal="left" vertical="center"/>
    </xf>
    <xf numFmtId="3" fontId="24" fillId="8" borderId="0" xfId="0" applyNumberFormat="1" applyFont="1" applyFill="1" applyAlignment="1">
      <alignment horizontal="right"/>
    </xf>
    <xf numFmtId="0" fontId="21" fillId="2" borderId="0" xfId="0" applyFont="1" applyFill="1" applyAlignment="1">
      <alignment horizontal="right" vertical="center"/>
    </xf>
  </cellXfs>
  <cellStyles count="9">
    <cellStyle name="20 % - Farve4" xfId="4" builtinId="42"/>
    <cellStyle name="20 % - Farve6" xfId="6" builtinId="50"/>
    <cellStyle name="40 % - Farve4" xfId="8" builtinId="43"/>
    <cellStyle name="60 % - Farve4" xfId="5" builtinId="44"/>
    <cellStyle name="Komma" xfId="1" builtinId="3"/>
    <cellStyle name="Link" xfId="2" builtinId="8"/>
    <cellStyle name="Neutral" xfId="7" builtinId="28"/>
    <cellStyle name="Normal" xfId="0" builtinId="0"/>
    <cellStyle name="Procent" xfId="3" builtinId="5"/>
  </cellStyles>
  <dxfs count="0"/>
  <tableStyles count="0" defaultTableStyle="TableStyleMedium2" defaultPivotStyle="PivotStyleLight16"/>
  <colors>
    <mruColors>
      <color rgb="FF30C28A"/>
      <color rgb="FFF4DD56"/>
      <color rgb="FFF7F7F7"/>
      <color rgb="FFEAEAEA"/>
      <color rgb="FFFAF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hyperlink" Target="#'Varmepumpe abo'!A1"/><Relationship Id="rId5" Type="http://schemas.openxmlformats.org/officeDocument/2006/relationships/hyperlink" Target="#Varmepumpe!A1"/><Relationship Id="rId4" Type="http://schemas.openxmlformats.org/officeDocument/2006/relationships/hyperlink" Target="#'Eget fjernvarmeanl&#230;g'!A1"/></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hyperlink" Target="#'Varmepumpe abo'!A1"/><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hyperlink" Target="#Gas!A1"/><Relationship Id="rId5" Type="http://schemas.openxmlformats.org/officeDocument/2006/relationships/hyperlink" Target="#'Fjernvarme abo'!A1"/><Relationship Id="rId4" Type="http://schemas.openxmlformats.org/officeDocument/2006/relationships/hyperlink" Target="#Varmepumpe!A1"/></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sv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66673</xdr:colOff>
      <xdr:row>0</xdr:row>
      <xdr:rowOff>695325</xdr:rowOff>
    </xdr:from>
    <xdr:to>
      <xdr:col>9</xdr:col>
      <xdr:colOff>200025</xdr:colOff>
      <xdr:row>4</xdr:row>
      <xdr:rowOff>151534</xdr:rowOff>
    </xdr:to>
    <xdr:sp macro="" textlink="">
      <xdr:nvSpPr>
        <xdr:cNvPr id="10" name="Tekstfelt 9">
          <a:extLst>
            <a:ext uri="{FF2B5EF4-FFF2-40B4-BE49-F238E27FC236}">
              <a16:creationId xmlns:a16="http://schemas.microsoft.com/office/drawing/2014/main" id="{00000000-0008-0000-0000-00000A000000}"/>
            </a:ext>
          </a:extLst>
        </xdr:cNvPr>
        <xdr:cNvSpPr txBox="1"/>
      </xdr:nvSpPr>
      <xdr:spPr>
        <a:xfrm>
          <a:off x="190498" y="695325"/>
          <a:ext cx="5543552" cy="913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1" cap="all" baseline="0">
              <a:solidFill>
                <a:sysClr val="windowText" lastClr="000000"/>
              </a:solidFill>
              <a:latin typeface="Arial Black" panose="020B0A04020102020204" pitchFamily="34" charset="0"/>
            </a:rPr>
            <a:t>SE HVOR MEGET DU KAN SPARE HVIS DU VÆLGER </a:t>
          </a:r>
        </a:p>
        <a:p>
          <a:pPr algn="l"/>
          <a:r>
            <a:rPr lang="da-DK" sz="1400" b="1" cap="all" baseline="0">
              <a:solidFill>
                <a:srgbClr val="92D050"/>
              </a:solidFill>
              <a:latin typeface="Arial Black" panose="020B0A04020102020204" pitchFamily="34" charset="0"/>
            </a:rPr>
            <a:t>fjernvarme PÅ ABONNEMENT</a:t>
          </a:r>
        </a:p>
      </xdr:txBody>
    </xdr:sp>
    <xdr:clientData/>
  </xdr:twoCellAnchor>
  <xdr:twoCellAnchor>
    <xdr:from>
      <xdr:col>2</xdr:col>
      <xdr:colOff>224847</xdr:colOff>
      <xdr:row>73</xdr:row>
      <xdr:rowOff>4669559</xdr:rowOff>
    </xdr:from>
    <xdr:to>
      <xdr:col>3</xdr:col>
      <xdr:colOff>349250</xdr:colOff>
      <xdr:row>74</xdr:row>
      <xdr:rowOff>187325</xdr:rowOff>
    </xdr:to>
    <xdr:sp macro="" textlink="">
      <xdr:nvSpPr>
        <xdr:cNvPr id="11" name="Tekstfelt 10">
          <a:extLst>
            <a:ext uri="{FF2B5EF4-FFF2-40B4-BE49-F238E27FC236}">
              <a16:creationId xmlns:a16="http://schemas.microsoft.com/office/drawing/2014/main" id="{00000000-0008-0000-0000-00000B000000}"/>
            </a:ext>
          </a:extLst>
        </xdr:cNvPr>
        <xdr:cNvSpPr txBox="1"/>
      </xdr:nvSpPr>
      <xdr:spPr>
        <a:xfrm>
          <a:off x="478847" y="21719309"/>
          <a:ext cx="2235778" cy="343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000"/>
            <a:t>Sidst opdateret:</a:t>
          </a:r>
          <a:r>
            <a:rPr lang="da-DK" sz="1000" baseline="0"/>
            <a:t> 4</a:t>
          </a:r>
          <a:r>
            <a:rPr lang="da-DK" sz="1000"/>
            <a:t>. oktober 2022</a:t>
          </a:r>
        </a:p>
      </xdr:txBody>
    </xdr:sp>
    <xdr:clientData/>
  </xdr:twoCellAnchor>
  <xdr:twoCellAnchor editAs="oneCell">
    <xdr:from>
      <xdr:col>1</xdr:col>
      <xdr:colOff>97630</xdr:colOff>
      <xdr:row>73</xdr:row>
      <xdr:rowOff>514350</xdr:rowOff>
    </xdr:from>
    <xdr:to>
      <xdr:col>2</xdr:col>
      <xdr:colOff>235905</xdr:colOff>
      <xdr:row>73</xdr:row>
      <xdr:rowOff>790576</xdr:rowOff>
    </xdr:to>
    <xdr:pic>
      <xdr:nvPicPr>
        <xdr:cNvPr id="19" name="Grafik 18" descr="Oplysninger med massiv udfyldni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4630" y="17564100"/>
          <a:ext cx="265275" cy="276226"/>
        </a:xfrm>
        <a:prstGeom prst="rect">
          <a:avLst/>
        </a:prstGeom>
      </xdr:spPr>
    </xdr:pic>
    <xdr:clientData/>
  </xdr:twoCellAnchor>
  <xdr:twoCellAnchor>
    <xdr:from>
      <xdr:col>2</xdr:col>
      <xdr:colOff>241300</xdr:colOff>
      <xdr:row>73</xdr:row>
      <xdr:rowOff>504824</xdr:rowOff>
    </xdr:from>
    <xdr:to>
      <xdr:col>9</xdr:col>
      <xdr:colOff>104775</xdr:colOff>
      <xdr:row>73</xdr:row>
      <xdr:rowOff>4676775</xdr:rowOff>
    </xdr:to>
    <xdr:sp macro="" textlink="">
      <xdr:nvSpPr>
        <xdr:cNvPr id="4" name="Tekstfelt 3">
          <a:extLst>
            <a:ext uri="{FF2B5EF4-FFF2-40B4-BE49-F238E27FC236}">
              <a16:creationId xmlns:a16="http://schemas.microsoft.com/office/drawing/2014/main" id="{00000000-0008-0000-0000-000004000000}"/>
            </a:ext>
          </a:extLst>
        </xdr:cNvPr>
        <xdr:cNvSpPr txBox="1"/>
      </xdr:nvSpPr>
      <xdr:spPr>
        <a:xfrm>
          <a:off x="495300" y="17554574"/>
          <a:ext cx="5133975" cy="417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bg2">
                  <a:lumMod val="50000"/>
                </a:schemeClr>
              </a:solidFill>
              <a:effectLst/>
              <a:latin typeface="+mn-lt"/>
              <a:ea typeface="+mn-ea"/>
              <a:cs typeface="+mn-cs"/>
            </a:rPr>
            <a:t>BEMÆRKNINGER TIL PRISBEREGNEREN</a:t>
          </a:r>
        </a:p>
        <a:p>
          <a:pPr marL="0" indent="0">
            <a:buFontTx/>
            <a:buNone/>
          </a:pPr>
          <a:endParaRPr lang="da-DK" sz="1100" b="0" baseline="0">
            <a:solidFill>
              <a:schemeClr val="dk1"/>
            </a:solidFill>
            <a:effectLst/>
            <a:latin typeface="+mn-lt"/>
            <a:ea typeface="+mn-ea"/>
            <a:cs typeface="+mn-cs"/>
          </a:endParaRPr>
        </a:p>
        <a:p>
          <a:pPr marL="0" indent="0">
            <a:buFontTx/>
            <a:buNone/>
          </a:pPr>
          <a:endParaRPr lang="da-DK" sz="1100" b="0" baseline="0">
            <a:solidFill>
              <a:schemeClr val="dk1"/>
            </a:solidFill>
            <a:effectLst/>
            <a:latin typeface="+mn-lt"/>
            <a:ea typeface="+mn-ea"/>
            <a:cs typeface="+mn-cs"/>
          </a:endParaRPr>
        </a:p>
        <a:p>
          <a:pPr marL="0" indent="0">
            <a:buFontTx/>
            <a:buNone/>
          </a:pPr>
          <a:r>
            <a:rPr lang="da-DK" sz="1100" b="0" baseline="0">
              <a:solidFill>
                <a:schemeClr val="dk1"/>
              </a:solidFill>
              <a:effectLst/>
              <a:latin typeface="+mn-lt"/>
              <a:ea typeface="+mn-ea"/>
              <a:cs typeface="+mn-cs"/>
            </a:rPr>
            <a:t>** Ved tilmelding til fjernvarme skal der betales et tilslutningsbidrag på 34.995 kr. Vores beregninger af den årlige varmeregning, forudsætter at tilslutningsbidraget er betalt.</a:t>
          </a:r>
        </a:p>
        <a:p>
          <a:pPr marL="0" indent="0">
            <a:buFontTx/>
            <a:buNone/>
          </a:pPr>
          <a:endParaRPr lang="da-DK" sz="14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***Tarifelementerne til fjernvarme tager udgangspunkt i det gældende tarifblad for eksisterende fjernvarmekunder i 2022,</a:t>
          </a:r>
          <a:r>
            <a:rPr lang="da-DK" sz="1100" baseline="0">
              <a:solidFill>
                <a:schemeClr val="dk1"/>
              </a:solidFill>
              <a:effectLst/>
              <a:latin typeface="+mn-lt"/>
              <a:ea typeface="+mn-ea"/>
              <a:cs typeface="+mn-cs"/>
            </a:rPr>
            <a:t> samt det godkendte forventede etableringsbidrag</a:t>
          </a:r>
          <a:r>
            <a:rPr lang="da-DK" sz="1100">
              <a:solidFill>
                <a:schemeClr val="dk1"/>
              </a:solidFill>
              <a:effectLst/>
              <a:latin typeface="+mn-lt"/>
              <a:ea typeface="+mn-ea"/>
              <a:cs typeface="+mn-cs"/>
            </a:rPr>
            <a:t>. Du kan læse mere om vores</a:t>
          </a:r>
          <a:r>
            <a:rPr lang="da-DK" sz="1100" baseline="0">
              <a:solidFill>
                <a:schemeClr val="dk1"/>
              </a:solidFill>
              <a:effectLst/>
              <a:latin typeface="+mn-lt"/>
              <a:ea typeface="+mn-ea"/>
              <a:cs typeface="+mn-cs"/>
            </a:rPr>
            <a:t> priser på vores hjemmeside. </a:t>
          </a:r>
          <a:endParaRPr lang="da-DK" sz="1400">
            <a:effectLst/>
          </a:endParaRPr>
        </a:p>
        <a:p>
          <a:pPr eaLnBrk="1" fontAlgn="auto" latinLnBrk="0" hangingPunct="1"/>
          <a:endParaRPr lang="da-DK" sz="1100">
            <a:solidFill>
              <a:schemeClr val="dk1"/>
            </a:solidFill>
            <a:effectLst/>
            <a:latin typeface="+mn-lt"/>
            <a:ea typeface="+mn-ea"/>
            <a:cs typeface="+mn-cs"/>
          </a:endParaRPr>
        </a:p>
        <a:p>
          <a:pPr eaLnBrk="1" fontAlgn="auto" latinLnBrk="0" hangingPunct="1"/>
          <a:r>
            <a:rPr lang="da-DK" sz="1100">
              <a:solidFill>
                <a:schemeClr val="dk1"/>
              </a:solidFill>
              <a:effectLst/>
              <a:latin typeface="+mn-lt"/>
              <a:ea typeface="+mn-ea"/>
              <a:cs typeface="+mn-cs"/>
            </a:rPr>
            <a:t>Beregningen af den forventede årlige varmeregning er et estimat og må derfor kun anses som retningsgivende.</a:t>
          </a:r>
          <a:r>
            <a:rPr lang="da-DK" sz="1100" baseline="0">
              <a:solidFill>
                <a:schemeClr val="dk1"/>
              </a:solidFill>
              <a:effectLst/>
              <a:latin typeface="+mn-lt"/>
              <a:ea typeface="+mn-ea"/>
              <a:cs typeface="+mn-cs"/>
            </a:rPr>
            <a:t> Boligens tilstand og beboernes adfærd vil have en indfyldelse på din varmeregning, unanset opvarmningsform. </a:t>
          </a:r>
          <a:endParaRPr lang="da-DK" sz="1400">
            <a:effectLst/>
          </a:endParaRP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I vores beregner tager vi udgangspunkt</a:t>
          </a:r>
          <a:r>
            <a:rPr lang="da-DK" sz="1100" baseline="0">
              <a:solidFill>
                <a:schemeClr val="dk1"/>
              </a:solidFill>
              <a:effectLst/>
              <a:latin typeface="+mn-lt"/>
              <a:ea typeface="+mn-ea"/>
              <a:cs typeface="+mn-cs"/>
            </a:rPr>
            <a:t> i gennemsnitspriser og gennemsnitlig forbrugeradfærd. F</a:t>
          </a:r>
          <a:r>
            <a:rPr lang="da-DK" sz="1100">
              <a:solidFill>
                <a:schemeClr val="dk1"/>
              </a:solidFill>
              <a:effectLst/>
              <a:latin typeface="+mn-lt"/>
              <a:ea typeface="+mn-ea"/>
              <a:cs typeface="+mn-cs"/>
            </a:rPr>
            <a:t>or at få det fulde billede af dine udgifter til opvarmning, skal du</a:t>
          </a:r>
          <a:r>
            <a:rPr lang="da-DK" sz="1100" baseline="0">
              <a:solidFill>
                <a:schemeClr val="dk1"/>
              </a:solidFill>
              <a:effectLst/>
              <a:latin typeface="+mn-lt"/>
              <a:ea typeface="+mn-ea"/>
              <a:cs typeface="+mn-cs"/>
            </a:rPr>
            <a:t> selv indhente konkrete tilbud</a:t>
          </a:r>
          <a:r>
            <a:rPr lang="da-DK" sz="1100">
              <a:solidFill>
                <a:schemeClr val="dk1"/>
              </a:solidFill>
              <a:effectLst/>
              <a:latin typeface="+mn-lt"/>
              <a:ea typeface="+mn-ea"/>
              <a:cs typeface="+mn-cs"/>
            </a:rPr>
            <a:t> til installation af anlæg, drift og service ved de forskellige opvarmningsformer (vedr.</a:t>
          </a:r>
          <a:r>
            <a:rPr lang="da-DK" sz="1100" baseline="0">
              <a:solidFill>
                <a:schemeClr val="dk1"/>
              </a:solidFill>
              <a:effectLst/>
              <a:latin typeface="+mn-lt"/>
              <a:ea typeface="+mn-ea"/>
              <a:cs typeface="+mn-cs"/>
            </a:rPr>
            <a:t> eget fjernvarmeanlæg eller varmepumpe)</a:t>
          </a:r>
          <a:r>
            <a:rPr lang="da-DK" sz="1100">
              <a:solidFill>
                <a:schemeClr val="dk1"/>
              </a:solidFill>
              <a:effectLst/>
              <a:latin typeface="+mn-lt"/>
              <a:ea typeface="+mn-ea"/>
              <a:cs typeface="+mn-cs"/>
            </a:rPr>
            <a:t>.</a:t>
          </a:r>
          <a:endParaRPr lang="da-DK" sz="1400">
            <a:effectLst/>
          </a:endParaRPr>
        </a:p>
        <a:p>
          <a:pPr marL="0" indent="0">
            <a:buFontTx/>
            <a:buNone/>
          </a:pPr>
          <a:r>
            <a:rPr lang="da-DK" sz="1400" b="1" baseline="0">
              <a:solidFill>
                <a:schemeClr val="dk1"/>
              </a:solidFill>
              <a:effectLst/>
              <a:latin typeface="+mn-lt"/>
              <a:ea typeface="+mn-ea"/>
              <a:cs typeface="+mn-cs"/>
            </a:rPr>
            <a:t>	</a:t>
          </a:r>
        </a:p>
      </xdr:txBody>
    </xdr:sp>
    <xdr:clientData/>
  </xdr:twoCellAnchor>
  <xdr:twoCellAnchor>
    <xdr:from>
      <xdr:col>1</xdr:col>
      <xdr:colOff>9524</xdr:colOff>
      <xdr:row>50</xdr:row>
      <xdr:rowOff>9525</xdr:rowOff>
    </xdr:from>
    <xdr:to>
      <xdr:col>2</xdr:col>
      <xdr:colOff>1943099</xdr:colOff>
      <xdr:row>51</xdr:row>
      <xdr:rowOff>76200</xdr:rowOff>
    </xdr:to>
    <xdr:sp macro="" textlink="">
      <xdr:nvSpPr>
        <xdr:cNvPr id="2" name="Tekstfelt 1">
          <a:extLst>
            <a:ext uri="{FF2B5EF4-FFF2-40B4-BE49-F238E27FC236}">
              <a16:creationId xmlns:a16="http://schemas.microsoft.com/office/drawing/2014/main" id="{00000000-0008-0000-0000-000002000000}"/>
            </a:ext>
          </a:extLst>
        </xdr:cNvPr>
        <xdr:cNvSpPr txBox="1"/>
      </xdr:nvSpPr>
      <xdr:spPr>
        <a:xfrm>
          <a:off x="133349" y="14811375"/>
          <a:ext cx="2066925"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800">
              <a:solidFill>
                <a:srgbClr val="FFFF00"/>
              </a:solidFill>
            </a:rPr>
            <a:t>DIN FORVENTEDE </a:t>
          </a:r>
        </a:p>
        <a:p>
          <a:r>
            <a:rPr lang="da-DK" sz="1800">
              <a:solidFill>
                <a:srgbClr val="FFFF00"/>
              </a:solidFill>
            </a:rPr>
            <a:t>ÅRLIGE BESPARELSE</a:t>
          </a:r>
        </a:p>
      </xdr:txBody>
    </xdr:sp>
    <xdr:clientData/>
  </xdr:twoCellAnchor>
  <xdr:twoCellAnchor>
    <xdr:from>
      <xdr:col>1</xdr:col>
      <xdr:colOff>57150</xdr:colOff>
      <xdr:row>4</xdr:row>
      <xdr:rowOff>76200</xdr:rowOff>
    </xdr:from>
    <xdr:to>
      <xdr:col>9</xdr:col>
      <xdr:colOff>0</xdr:colOff>
      <xdr:row>5</xdr:row>
      <xdr:rowOff>0</xdr:rowOff>
    </xdr:to>
    <xdr:sp macro="" textlink="">
      <xdr:nvSpPr>
        <xdr:cNvPr id="3" name="Tekstfelt 2">
          <a:extLst>
            <a:ext uri="{FF2B5EF4-FFF2-40B4-BE49-F238E27FC236}">
              <a16:creationId xmlns:a16="http://schemas.microsoft.com/office/drawing/2014/main" id="{00000000-0008-0000-0000-000003000000}"/>
            </a:ext>
          </a:extLst>
        </xdr:cNvPr>
        <xdr:cNvSpPr txBox="1"/>
      </xdr:nvSpPr>
      <xdr:spPr>
        <a:xfrm>
          <a:off x="180975" y="1533525"/>
          <a:ext cx="5353050" cy="1162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050" b="0">
              <a:solidFill>
                <a:schemeClr val="dk1"/>
              </a:solidFill>
              <a:effectLst/>
              <a:latin typeface="+mn-lt"/>
              <a:ea typeface="+mn-ea"/>
              <a:cs typeface="+mn-cs"/>
            </a:rPr>
            <a:t>Med denne simple omregner kan du estimere din forventede årlige varmeregning på baggrund af dit nuværende forbrug. Nedstående beregninger tager udgangspunkt</a:t>
          </a:r>
          <a:r>
            <a:rPr lang="da-DK" sz="1050" b="0" baseline="0">
              <a:solidFill>
                <a:schemeClr val="dk1"/>
              </a:solidFill>
              <a:effectLst/>
              <a:latin typeface="+mn-lt"/>
              <a:ea typeface="+mn-ea"/>
              <a:cs typeface="+mn-cs"/>
            </a:rPr>
            <a:t> i, at du vælger at få fjernvarmeanlægget på abonnement hos Greve Fjernvarme. </a:t>
          </a:r>
          <a:endParaRPr lang="da-DK" sz="1050">
            <a:effectLst/>
          </a:endParaRPr>
        </a:p>
        <a:p>
          <a:pPr algn="l"/>
          <a:endParaRPr lang="da-DK" sz="1050" b="1">
            <a:solidFill>
              <a:schemeClr val="dk1"/>
            </a:solidFill>
            <a:effectLst/>
            <a:latin typeface="+mn-lt"/>
            <a:ea typeface="+mn-ea"/>
            <a:cs typeface="+mn-cs"/>
          </a:endParaRPr>
        </a:p>
        <a:p>
          <a:pPr algn="l"/>
          <a:r>
            <a:rPr lang="da-DK" sz="1050" b="1" baseline="0">
              <a:solidFill>
                <a:schemeClr val="dk1"/>
              </a:solidFill>
              <a:effectLst/>
              <a:latin typeface="+mn-lt"/>
              <a:ea typeface="+mn-ea"/>
              <a:cs typeface="+mn-cs"/>
            </a:rPr>
            <a:t>For at give den mest præcise beregning, skal du selv indtaste dine oplysninger i de lysegrå felter. Boligareal angives ifølge BBR, som du kan finde på </a:t>
          </a:r>
          <a:r>
            <a:rPr lang="da-DK" sz="1050" b="1" u="sng" baseline="0">
              <a:solidFill>
                <a:schemeClr val="dk1"/>
              </a:solidFill>
              <a:effectLst/>
              <a:latin typeface="+mn-lt"/>
              <a:ea typeface="+mn-ea"/>
              <a:cs typeface="+mn-cs"/>
            </a:rPr>
            <a:t>bbr.dk</a:t>
          </a:r>
        </a:p>
        <a:p>
          <a:pPr algn="l"/>
          <a:r>
            <a:rPr lang="da-DK" sz="1050" b="1" baseline="0">
              <a:solidFill>
                <a:schemeClr val="dk1"/>
              </a:solidFill>
              <a:effectLst/>
              <a:latin typeface="+mn-lt"/>
              <a:ea typeface="+mn-ea"/>
              <a:cs typeface="+mn-cs"/>
            </a:rPr>
            <a:t>  </a:t>
          </a:r>
        </a:p>
        <a:p>
          <a:pPr algn="l"/>
          <a:endParaRPr lang="da-DK" sz="1050">
            <a:effectLst/>
          </a:endParaRPr>
        </a:p>
        <a:p>
          <a:pPr algn="l"/>
          <a:endParaRPr lang="da-DK" sz="1050"/>
        </a:p>
      </xdr:txBody>
    </xdr:sp>
    <xdr:clientData/>
  </xdr:twoCellAnchor>
  <xdr:twoCellAnchor editAs="oneCell">
    <xdr:from>
      <xdr:col>7</xdr:col>
      <xdr:colOff>571500</xdr:colOff>
      <xdr:row>0</xdr:row>
      <xdr:rowOff>176839</xdr:rowOff>
    </xdr:from>
    <xdr:to>
      <xdr:col>9</xdr:col>
      <xdr:colOff>113680</xdr:colOff>
      <xdr:row>0</xdr:row>
      <xdr:rowOff>620839</xdr:rowOff>
    </xdr:to>
    <xdr:pic>
      <xdr:nvPicPr>
        <xdr:cNvPr id="7" name="Billed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14900" y="176839"/>
          <a:ext cx="789955" cy="444000"/>
        </a:xfrm>
        <a:prstGeom prst="rect">
          <a:avLst/>
        </a:prstGeom>
      </xdr:spPr>
    </xdr:pic>
    <xdr:clientData/>
  </xdr:twoCellAnchor>
  <xdr:twoCellAnchor>
    <xdr:from>
      <xdr:col>2</xdr:col>
      <xdr:colOff>780973</xdr:colOff>
      <xdr:row>69</xdr:row>
      <xdr:rowOff>41274</xdr:rowOff>
    </xdr:from>
    <xdr:to>
      <xdr:col>2</xdr:col>
      <xdr:colOff>2171700</xdr:colOff>
      <xdr:row>73</xdr:row>
      <xdr:rowOff>0</xdr:rowOff>
    </xdr:to>
    <xdr:sp macro="" textlink="">
      <xdr:nvSpPr>
        <xdr:cNvPr id="5" name="Tekstfelt 4">
          <a:hlinkClick xmlns:r="http://schemas.openxmlformats.org/officeDocument/2006/relationships" r:id="rId4"/>
          <a:extLst>
            <a:ext uri="{FF2B5EF4-FFF2-40B4-BE49-F238E27FC236}">
              <a16:creationId xmlns:a16="http://schemas.microsoft.com/office/drawing/2014/main" id="{00000000-0008-0000-0000-000005000000}"/>
            </a:ext>
          </a:extLst>
        </xdr:cNvPr>
        <xdr:cNvSpPr txBox="1"/>
      </xdr:nvSpPr>
      <xdr:spPr>
        <a:xfrm>
          <a:off x="1038148" y="16395699"/>
          <a:ext cx="1390727" cy="530226"/>
        </a:xfrm>
        <a:prstGeom prst="rect">
          <a:avLst/>
        </a:prstGeom>
        <a:solidFill>
          <a:srgbClr val="30C28A"/>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da-DK" sz="1100" b="1"/>
            <a:t>Eget</a:t>
          </a:r>
          <a:r>
            <a:rPr lang="da-DK" sz="1100" b="1" baseline="0"/>
            <a:t> fjernvarmeanlæg</a:t>
          </a:r>
          <a:endParaRPr lang="da-DK" sz="1100" b="1"/>
        </a:p>
      </xdr:txBody>
    </xdr:sp>
    <xdr:clientData/>
  </xdr:twoCellAnchor>
  <xdr:twoCellAnchor>
    <xdr:from>
      <xdr:col>3</xdr:col>
      <xdr:colOff>101600</xdr:colOff>
      <xdr:row>69</xdr:row>
      <xdr:rowOff>41274</xdr:rowOff>
    </xdr:from>
    <xdr:to>
      <xdr:col>5</xdr:col>
      <xdr:colOff>285750</xdr:colOff>
      <xdr:row>73</xdr:row>
      <xdr:rowOff>0</xdr:rowOff>
    </xdr:to>
    <xdr:sp macro="" textlink="">
      <xdr:nvSpPr>
        <xdr:cNvPr id="9" name="Tekstfelt 8">
          <a:hlinkClick xmlns:r="http://schemas.openxmlformats.org/officeDocument/2006/relationships" r:id="rId5"/>
          <a:extLst>
            <a:ext uri="{FF2B5EF4-FFF2-40B4-BE49-F238E27FC236}">
              <a16:creationId xmlns:a16="http://schemas.microsoft.com/office/drawing/2014/main" id="{00000000-0008-0000-0000-000009000000}"/>
            </a:ext>
          </a:extLst>
        </xdr:cNvPr>
        <xdr:cNvSpPr txBox="1"/>
      </xdr:nvSpPr>
      <xdr:spPr>
        <a:xfrm>
          <a:off x="2549525" y="16395699"/>
          <a:ext cx="1403350" cy="530226"/>
        </a:xfrm>
        <a:prstGeom prst="rect">
          <a:avLst/>
        </a:prstGeom>
        <a:solidFill>
          <a:schemeClr val="accent2">
            <a:lumMod val="60000"/>
            <a:lumOff val="40000"/>
          </a:schemeClr>
        </a:solidFill>
        <a:ln>
          <a:noFill/>
        </a:ln>
        <a:effectLst>
          <a:softEdge rad="0"/>
        </a:effectLst>
        <a:scene3d>
          <a:camera prst="orthographicFront"/>
          <a:lightRig rig="threePt" dir="t"/>
        </a:scene3d>
        <a:sp3d>
          <a:bevelT w="0" h="0"/>
        </a:sp3d>
      </xdr:spPr>
      <xdr:style>
        <a:lnRef idx="1">
          <a:schemeClr val="accent2"/>
        </a:lnRef>
        <a:fillRef idx="3">
          <a:schemeClr val="accent2"/>
        </a:fillRef>
        <a:effectRef idx="2">
          <a:schemeClr val="accent2"/>
        </a:effectRef>
        <a:fontRef idx="minor">
          <a:schemeClr val="lt1"/>
        </a:fontRef>
      </xdr:style>
      <xdr:txBody>
        <a:bodyPr vertOverflow="clip" horzOverflow="clip" wrap="square" rtlCol="0" anchor="ctr"/>
        <a:lstStyle/>
        <a:p>
          <a:pPr algn="ctr"/>
          <a:r>
            <a:rPr lang="da-DK" sz="1100" b="1"/>
            <a:t>Egen</a:t>
          </a:r>
        </a:p>
        <a:p>
          <a:pPr algn="ctr"/>
          <a:r>
            <a:rPr lang="da-DK" sz="1100" b="1"/>
            <a:t>Varmepumpe</a:t>
          </a:r>
        </a:p>
      </xdr:txBody>
    </xdr:sp>
    <xdr:clientData/>
  </xdr:twoCellAnchor>
  <xdr:twoCellAnchor>
    <xdr:from>
      <xdr:col>5</xdr:col>
      <xdr:colOff>377825</xdr:colOff>
      <xdr:row>69</xdr:row>
      <xdr:rowOff>41274</xdr:rowOff>
    </xdr:from>
    <xdr:to>
      <xdr:col>8</xdr:col>
      <xdr:colOff>266700</xdr:colOff>
      <xdr:row>73</xdr:row>
      <xdr:rowOff>0</xdr:rowOff>
    </xdr:to>
    <xdr:sp macro="" textlink="">
      <xdr:nvSpPr>
        <xdr:cNvPr id="6" name="Tekstfelt 5">
          <a:hlinkClick xmlns:r="http://schemas.openxmlformats.org/officeDocument/2006/relationships" r:id="rId6"/>
          <a:extLst>
            <a:ext uri="{FF2B5EF4-FFF2-40B4-BE49-F238E27FC236}">
              <a16:creationId xmlns:a16="http://schemas.microsoft.com/office/drawing/2014/main" id="{00000000-0008-0000-0000-000006000000}"/>
            </a:ext>
          </a:extLst>
        </xdr:cNvPr>
        <xdr:cNvSpPr txBox="1"/>
      </xdr:nvSpPr>
      <xdr:spPr>
        <a:xfrm>
          <a:off x="4044950" y="16395699"/>
          <a:ext cx="1460500" cy="530226"/>
        </a:xfrm>
        <a:prstGeom prst="rect">
          <a:avLst/>
        </a:prstGeom>
        <a:solidFill>
          <a:schemeClr val="accent2">
            <a:lumMod val="75000"/>
          </a:schemeClr>
        </a:solidFill>
        <a:ln>
          <a:noFill/>
        </a:ln>
        <a:effectLst>
          <a:softEdge rad="0"/>
        </a:effectLst>
        <a:scene3d>
          <a:camera prst="orthographicFront"/>
          <a:lightRig rig="threePt" dir="t"/>
        </a:scene3d>
        <a:sp3d>
          <a:bevelT w="0" h="0"/>
        </a:sp3d>
      </xdr:spPr>
      <xdr:style>
        <a:lnRef idx="1">
          <a:schemeClr val="accent2"/>
        </a:lnRef>
        <a:fillRef idx="3">
          <a:schemeClr val="accent2"/>
        </a:fillRef>
        <a:effectRef idx="2">
          <a:schemeClr val="accent2"/>
        </a:effectRef>
        <a:fontRef idx="minor">
          <a:schemeClr val="lt1"/>
        </a:fontRef>
      </xdr:style>
      <xdr:txBody>
        <a:bodyPr vertOverflow="clip" horzOverflow="clip" wrap="square" rtlCol="0" anchor="ctr"/>
        <a:lstStyle/>
        <a:p>
          <a:pPr algn="ctr"/>
          <a:r>
            <a:rPr lang="da-DK" sz="1100" b="1"/>
            <a:t>Varmepumpe på abonnement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337543</xdr:colOff>
      <xdr:row>3</xdr:row>
      <xdr:rowOff>119402</xdr:rowOff>
    </xdr:from>
    <xdr:to>
      <xdr:col>8</xdr:col>
      <xdr:colOff>123663</xdr:colOff>
      <xdr:row>3</xdr:row>
      <xdr:rowOff>806934</xdr:rowOff>
    </xdr:to>
    <xdr:sp macro="" textlink="">
      <xdr:nvSpPr>
        <xdr:cNvPr id="7" name="Tekstfelt 6">
          <a:extLst>
            <a:ext uri="{FF2B5EF4-FFF2-40B4-BE49-F238E27FC236}">
              <a16:creationId xmlns:a16="http://schemas.microsoft.com/office/drawing/2014/main" id="{00000000-0008-0000-0100-000007000000}"/>
            </a:ext>
          </a:extLst>
        </xdr:cNvPr>
        <xdr:cNvSpPr txBox="1"/>
      </xdr:nvSpPr>
      <xdr:spPr>
        <a:xfrm>
          <a:off x="337543" y="690902"/>
          <a:ext cx="4929620" cy="687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1" cap="none" baseline="0">
              <a:solidFill>
                <a:sysClr val="windowText" lastClr="000000"/>
              </a:solidFill>
              <a:latin typeface="Arial Black" panose="020B0A04020102020204" pitchFamily="34" charset="0"/>
            </a:rPr>
            <a:t>SE DIN VARMEREGNING HVIS DU VÆLGER AT KØBE DIT </a:t>
          </a:r>
          <a:r>
            <a:rPr lang="da-DK" sz="1400" b="1" cap="none" baseline="0">
              <a:solidFill>
                <a:srgbClr val="92D050"/>
              </a:solidFill>
              <a:latin typeface="Arial Black" panose="020B0A04020102020204" pitchFamily="34" charset="0"/>
            </a:rPr>
            <a:t>EGET FJERNVARMEANLÆG</a:t>
          </a:r>
        </a:p>
      </xdr:txBody>
    </xdr:sp>
    <xdr:clientData/>
  </xdr:twoCellAnchor>
  <xdr:twoCellAnchor>
    <xdr:from>
      <xdr:col>2</xdr:col>
      <xdr:colOff>533399</xdr:colOff>
      <xdr:row>41</xdr:row>
      <xdr:rowOff>1114425</xdr:rowOff>
    </xdr:from>
    <xdr:to>
      <xdr:col>8</xdr:col>
      <xdr:colOff>219074</xdr:colOff>
      <xdr:row>46</xdr:row>
      <xdr:rowOff>180974</xdr:rowOff>
    </xdr:to>
    <xdr:sp macro="" textlink="">
      <xdr:nvSpPr>
        <xdr:cNvPr id="2" name="Tekstfelt 1">
          <a:extLst>
            <a:ext uri="{FF2B5EF4-FFF2-40B4-BE49-F238E27FC236}">
              <a16:creationId xmlns:a16="http://schemas.microsoft.com/office/drawing/2014/main" id="{00000000-0008-0000-0100-000002000000}"/>
            </a:ext>
          </a:extLst>
        </xdr:cNvPr>
        <xdr:cNvSpPr txBox="1"/>
      </xdr:nvSpPr>
      <xdr:spPr>
        <a:xfrm>
          <a:off x="990599" y="13992225"/>
          <a:ext cx="4371975" cy="4267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da-DK" sz="1100" b="1">
              <a:solidFill>
                <a:schemeClr val="bg2">
                  <a:lumMod val="50000"/>
                </a:schemeClr>
              </a:solidFill>
            </a:rPr>
            <a:t>Bemærkninger</a:t>
          </a:r>
        </a:p>
        <a:p>
          <a:pPr marL="0" indent="0">
            <a:buFontTx/>
            <a:buNone/>
          </a:pPr>
          <a:endParaRPr lang="da-DK" sz="1100" b="1">
            <a:solidFill>
              <a:schemeClr val="bg2">
                <a:lumMod val="50000"/>
              </a:schemeClr>
            </a:solidFill>
          </a:endParaRPr>
        </a:p>
        <a:p>
          <a:pPr marL="0" indent="0">
            <a:buFontTx/>
            <a:buNone/>
          </a:pPr>
          <a:endParaRPr lang="da-DK" sz="1100" b="1">
            <a:solidFill>
              <a:schemeClr val="bg2">
                <a:lumMod val="50000"/>
              </a:schemeClr>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1">
              <a:solidFill>
                <a:schemeClr val="bg2">
                  <a:lumMod val="50000"/>
                </a:schemeClr>
              </a:solidFill>
            </a:rPr>
            <a:t>**</a:t>
          </a:r>
          <a:r>
            <a:rPr lang="da-DK" sz="1100" b="0" baseline="0">
              <a:solidFill>
                <a:schemeClr val="dk1"/>
              </a:solidFill>
              <a:effectLst/>
              <a:latin typeface="+mn-lt"/>
              <a:ea typeface="+mn-ea"/>
              <a:cs typeface="+mn-cs"/>
            </a:rPr>
            <a:t>Ved tilmelding til fjernvarme skal der betales et tilslutningsbidrag på 34.995 kr. Vores beregninger af den årlige varmeregning, forudsætter at tilslutningsbidraget er betalt. </a:t>
          </a:r>
          <a:endParaRPr lang="da-DK">
            <a:effectLst/>
          </a:endParaRPr>
        </a:p>
        <a:p>
          <a:pPr marL="0" indent="0">
            <a:buFontTx/>
            <a:buNone/>
          </a:pPr>
          <a:endParaRPr lang="da-DK" sz="1100" b="1">
            <a:solidFill>
              <a:schemeClr val="bg2">
                <a:lumMod val="50000"/>
              </a:schemeClr>
            </a:solidFill>
          </a:endParaRPr>
        </a:p>
        <a:p>
          <a:pPr marL="0" indent="0">
            <a:buFontTx/>
            <a:buNone/>
          </a:pPr>
          <a:r>
            <a:rPr lang="da-DK" sz="1100" b="1">
              <a:solidFill>
                <a:schemeClr val="bg2">
                  <a:lumMod val="50000"/>
                </a:schemeClr>
              </a:solidFill>
            </a:rPr>
            <a:t>***</a:t>
          </a:r>
          <a:r>
            <a:rPr lang="da-DK" sz="1100" b="1" baseline="0">
              <a:solidFill>
                <a:schemeClr val="bg2">
                  <a:lumMod val="50000"/>
                </a:schemeClr>
              </a:solidFill>
            </a:rPr>
            <a:t> </a:t>
          </a:r>
          <a:r>
            <a:rPr lang="da-DK" sz="1100"/>
            <a:t>Vi har regnet med en gennemsnitspris for et indirekte fjernvarmeanlæg.</a:t>
          </a:r>
          <a:r>
            <a:rPr lang="da-DK" sz="1100" baseline="0"/>
            <a:t> Prisen er inkl. installation og bortskaffelse af det gamle fyr. </a:t>
          </a:r>
        </a:p>
        <a:p>
          <a:pPr marL="0" indent="0">
            <a:buFontTx/>
            <a:buNone/>
          </a:pPr>
          <a:endParaRPr lang="da-DK" sz="1100" baseline="0"/>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t>*</a:t>
          </a:r>
          <a:r>
            <a:rPr lang="da-DK" sz="1100" b="1" baseline="0">
              <a:solidFill>
                <a:schemeClr val="dk1"/>
              </a:solidFill>
              <a:effectLst/>
              <a:latin typeface="+mn-lt"/>
              <a:ea typeface="+mn-ea"/>
              <a:cs typeface="+mn-cs"/>
            </a:rPr>
            <a:t>***</a:t>
          </a:r>
          <a:r>
            <a:rPr lang="da-DK" sz="1100" baseline="0">
              <a:solidFill>
                <a:schemeClr val="dk1"/>
              </a:solidFill>
              <a:effectLst/>
              <a:latin typeface="+mn-lt"/>
              <a:ea typeface="+mn-ea"/>
              <a:cs typeface="+mn-cs"/>
            </a:rPr>
            <a:t> Der er anvendt en rente på 3% i vores beregning. De fleste banker tilbyder lån til energiforbedringer med en rente på mellem 3-5%.  </a:t>
          </a:r>
        </a:p>
        <a:p>
          <a:pPr marL="0" marR="0" lvl="0" indent="0" defTabSz="914400" eaLnBrk="1" fontAlgn="auto" latinLnBrk="0" hangingPunct="1">
            <a:lnSpc>
              <a:spcPct val="100000"/>
            </a:lnSpc>
            <a:spcBef>
              <a:spcPts val="0"/>
            </a:spcBef>
            <a:spcAft>
              <a:spcPts val="0"/>
            </a:spcAft>
            <a:buClrTx/>
            <a:buSzTx/>
            <a:buFontTx/>
            <a:buNone/>
            <a:tabLst/>
            <a:defRPr/>
          </a:pPr>
          <a:endParaRPr lang="da-DK"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*****Der anbefales et serviceeftersyn hvert andet år. Gennemsnitspris på eftersyn udgør 800 kr. </a:t>
          </a:r>
        </a:p>
        <a:p>
          <a:pPr marL="0" marR="0" lvl="0" indent="0" defTabSz="914400" eaLnBrk="1" fontAlgn="auto" latinLnBrk="0" hangingPunct="1">
            <a:lnSpc>
              <a:spcPct val="100000"/>
            </a:lnSpc>
            <a:spcBef>
              <a:spcPts val="0"/>
            </a:spcBef>
            <a:spcAft>
              <a:spcPts val="0"/>
            </a:spcAft>
            <a:buClrTx/>
            <a:buSzTx/>
            <a:buFontTx/>
            <a:buNone/>
            <a:tabLst/>
            <a:defRPr/>
          </a:pPr>
          <a:endParaRPr lang="da-DK"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Tarifelementerne til fjernvarme tager udgangspunkt i det gældende tarifblad for eksisterende fjernvarmekunder i 2022,</a:t>
          </a:r>
          <a:r>
            <a:rPr lang="da-DK" sz="1100" baseline="0">
              <a:solidFill>
                <a:schemeClr val="dk1"/>
              </a:solidFill>
              <a:effectLst/>
              <a:latin typeface="+mn-lt"/>
              <a:ea typeface="+mn-ea"/>
              <a:cs typeface="+mn-cs"/>
            </a:rPr>
            <a:t> samt det godkendte forventede etableringsbidrag</a:t>
          </a:r>
          <a:r>
            <a:rPr lang="da-DK" sz="1100">
              <a:solidFill>
                <a:schemeClr val="dk1"/>
              </a:solidFill>
              <a:effectLst/>
              <a:latin typeface="+mn-lt"/>
              <a:ea typeface="+mn-ea"/>
              <a:cs typeface="+mn-cs"/>
            </a:rPr>
            <a:t>. Du kan læse mere om vores</a:t>
          </a:r>
          <a:r>
            <a:rPr lang="da-DK" sz="1100" baseline="0">
              <a:solidFill>
                <a:schemeClr val="dk1"/>
              </a:solidFill>
              <a:effectLst/>
              <a:latin typeface="+mn-lt"/>
              <a:ea typeface="+mn-ea"/>
              <a:cs typeface="+mn-cs"/>
            </a:rPr>
            <a:t> priser på vores hjemmeside. </a:t>
          </a:r>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da-DK">
            <a:effectLst/>
          </a:endParaRPr>
        </a:p>
      </xdr:txBody>
    </xdr:sp>
    <xdr:clientData/>
  </xdr:twoCellAnchor>
  <xdr:twoCellAnchor editAs="oneCell">
    <xdr:from>
      <xdr:col>2</xdr:col>
      <xdr:colOff>190500</xdr:colOff>
      <xdr:row>41</xdr:row>
      <xdr:rowOff>1114426</xdr:rowOff>
    </xdr:from>
    <xdr:to>
      <xdr:col>2</xdr:col>
      <xdr:colOff>466725</xdr:colOff>
      <xdr:row>41</xdr:row>
      <xdr:rowOff>1390652</xdr:rowOff>
    </xdr:to>
    <xdr:pic>
      <xdr:nvPicPr>
        <xdr:cNvPr id="3" name="Grafik 2" descr="Oplysninger med massiv udfyldni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47700" y="14811376"/>
          <a:ext cx="276225" cy="276226"/>
        </a:xfrm>
        <a:prstGeom prst="rect">
          <a:avLst/>
        </a:prstGeom>
      </xdr:spPr>
    </xdr:pic>
    <xdr:clientData/>
  </xdr:twoCellAnchor>
  <xdr:twoCellAnchor>
    <xdr:from>
      <xdr:col>0</xdr:col>
      <xdr:colOff>361949</xdr:colOff>
      <xdr:row>37</xdr:row>
      <xdr:rowOff>200025</xdr:rowOff>
    </xdr:from>
    <xdr:to>
      <xdr:col>3</xdr:col>
      <xdr:colOff>66674</xdr:colOff>
      <xdr:row>40</xdr:row>
      <xdr:rowOff>28575</xdr:rowOff>
    </xdr:to>
    <xdr:sp macro="" textlink="">
      <xdr:nvSpPr>
        <xdr:cNvPr id="8" name="Tekstfelt 7">
          <a:extLst>
            <a:ext uri="{FF2B5EF4-FFF2-40B4-BE49-F238E27FC236}">
              <a16:creationId xmlns:a16="http://schemas.microsoft.com/office/drawing/2014/main" id="{00000000-0008-0000-0100-000008000000}"/>
            </a:ext>
          </a:extLst>
        </xdr:cNvPr>
        <xdr:cNvSpPr txBox="1"/>
      </xdr:nvSpPr>
      <xdr:spPr>
        <a:xfrm>
          <a:off x="361949" y="11858625"/>
          <a:ext cx="2228850" cy="1123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600">
              <a:solidFill>
                <a:srgbClr val="FFFF00"/>
              </a:solidFill>
            </a:rPr>
            <a:t>DIN FORVENTEDE </a:t>
          </a:r>
        </a:p>
        <a:p>
          <a:r>
            <a:rPr lang="da-DK" sz="1600">
              <a:solidFill>
                <a:srgbClr val="FFFF00"/>
              </a:solidFill>
            </a:rPr>
            <a:t>ÅRLIG BESPARELSE</a:t>
          </a:r>
        </a:p>
      </xdr:txBody>
    </xdr:sp>
    <xdr:clientData/>
  </xdr:twoCellAnchor>
  <xdr:twoCellAnchor editAs="oneCell">
    <xdr:from>
      <xdr:col>8</xdr:col>
      <xdr:colOff>368970</xdr:colOff>
      <xdr:row>1</xdr:row>
      <xdr:rowOff>8845</xdr:rowOff>
    </xdr:from>
    <xdr:to>
      <xdr:col>10</xdr:col>
      <xdr:colOff>626268</xdr:colOff>
      <xdr:row>3</xdr:row>
      <xdr:rowOff>87050</xdr:rowOff>
    </xdr:to>
    <xdr:pic>
      <xdr:nvPicPr>
        <xdr:cNvPr id="4" name="Billed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09774" y="195943"/>
          <a:ext cx="971673" cy="452402"/>
        </a:xfrm>
        <a:prstGeom prst="rect">
          <a:avLst/>
        </a:prstGeom>
      </xdr:spPr>
    </xdr:pic>
    <xdr:clientData/>
  </xdr:twoCellAnchor>
  <xdr:twoCellAnchor>
    <xdr:from>
      <xdr:col>0</xdr:col>
      <xdr:colOff>340267</xdr:colOff>
      <xdr:row>3</xdr:row>
      <xdr:rowOff>933450</xdr:rowOff>
    </xdr:from>
    <xdr:to>
      <xdr:col>8</xdr:col>
      <xdr:colOff>123698</xdr:colOff>
      <xdr:row>3</xdr:row>
      <xdr:rowOff>1933575</xdr:rowOff>
    </xdr:to>
    <xdr:sp macro="" textlink="">
      <xdr:nvSpPr>
        <xdr:cNvPr id="5" name="Tekstfelt 4">
          <a:extLst>
            <a:ext uri="{FF2B5EF4-FFF2-40B4-BE49-F238E27FC236}">
              <a16:creationId xmlns:a16="http://schemas.microsoft.com/office/drawing/2014/main" id="{00000000-0008-0000-0100-000005000000}"/>
            </a:ext>
          </a:extLst>
        </xdr:cNvPr>
        <xdr:cNvSpPr txBox="1"/>
      </xdr:nvSpPr>
      <xdr:spPr>
        <a:xfrm>
          <a:off x="340267" y="1504950"/>
          <a:ext cx="4926931" cy="1000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050" b="0">
              <a:solidFill>
                <a:schemeClr val="dk1"/>
              </a:solidFill>
              <a:effectLst/>
              <a:latin typeface="+mn-lt"/>
              <a:ea typeface="+mn-ea"/>
              <a:cs typeface="+mn-cs"/>
            </a:rPr>
            <a:t>Med denne simple omregner kan du se din forventede årlige varmeregning på baggrund</a:t>
          </a:r>
          <a:r>
            <a:rPr lang="da-DK" sz="1050" b="0" baseline="0">
              <a:solidFill>
                <a:schemeClr val="dk1"/>
              </a:solidFill>
              <a:effectLst/>
              <a:latin typeface="+mn-lt"/>
              <a:ea typeface="+mn-ea"/>
              <a:cs typeface="+mn-cs"/>
            </a:rPr>
            <a:t> af dit nuværende naturgasforbrug. Nedstående beregninger tager udgangspunkt i, at du</a:t>
          </a:r>
          <a:r>
            <a:rPr lang="da-DK" sz="1050" b="0">
              <a:solidFill>
                <a:schemeClr val="dk1"/>
              </a:solidFill>
              <a:effectLst/>
              <a:latin typeface="+mn-lt"/>
              <a:ea typeface="+mn-ea"/>
              <a:cs typeface="+mn-cs"/>
            </a:rPr>
            <a:t> vælger at købe dit eget fjernvarmeanlæg.</a:t>
          </a:r>
          <a:endParaRPr lang="da-DK" sz="1050" b="1">
            <a:solidFill>
              <a:schemeClr val="dk1"/>
            </a:solidFill>
            <a:effectLst/>
            <a:latin typeface="+mn-lt"/>
            <a:ea typeface="+mn-ea"/>
            <a:cs typeface="+mn-cs"/>
          </a:endParaRPr>
        </a:p>
        <a:p>
          <a:pPr algn="l"/>
          <a:endParaRPr lang="da-DK" sz="1050" b="1" baseline="0">
            <a:solidFill>
              <a:schemeClr val="dk1"/>
            </a:solidFill>
            <a:effectLst/>
            <a:latin typeface="+mn-lt"/>
            <a:ea typeface="+mn-ea"/>
            <a:cs typeface="+mn-cs"/>
          </a:endParaRPr>
        </a:p>
        <a:p>
          <a:pPr algn="l"/>
          <a:r>
            <a:rPr lang="da-DK" sz="1050" b="1" baseline="0">
              <a:solidFill>
                <a:schemeClr val="dk1"/>
              </a:solidFill>
              <a:effectLst/>
              <a:latin typeface="+mn-lt"/>
              <a:ea typeface="+mn-ea"/>
              <a:cs typeface="+mn-cs"/>
            </a:rPr>
            <a:t>Dine oplysninger om boligareal hentes fra side 1 / Ark "Fjernvarme abo".</a:t>
          </a:r>
          <a:endParaRPr lang="da-DK" sz="1050">
            <a:effectLst/>
          </a:endParaRPr>
        </a:p>
        <a:p>
          <a:pPr algn="l"/>
          <a:endParaRPr lang="da-DK" sz="1050"/>
        </a:p>
      </xdr:txBody>
    </xdr:sp>
    <xdr:clientData/>
  </xdr:twoCellAnchor>
  <xdr:twoCellAnchor>
    <xdr:from>
      <xdr:col>1</xdr:col>
      <xdr:colOff>9525</xdr:colOff>
      <xdr:row>41</xdr:row>
      <xdr:rowOff>38101</xdr:rowOff>
    </xdr:from>
    <xdr:to>
      <xdr:col>8</xdr:col>
      <xdr:colOff>180975</xdr:colOff>
      <xdr:row>41</xdr:row>
      <xdr:rowOff>266701</xdr:rowOff>
    </xdr:to>
    <xdr:sp macro="" textlink="">
      <xdr:nvSpPr>
        <xdr:cNvPr id="12" name="Tekstfelt 11">
          <a:extLst>
            <a:ext uri="{FF2B5EF4-FFF2-40B4-BE49-F238E27FC236}">
              <a16:creationId xmlns:a16="http://schemas.microsoft.com/office/drawing/2014/main" id="{00000000-0008-0000-0100-00000C000000}"/>
            </a:ext>
          </a:extLst>
        </xdr:cNvPr>
        <xdr:cNvSpPr txBox="1"/>
      </xdr:nvSpPr>
      <xdr:spPr>
        <a:xfrm>
          <a:off x="390525" y="13735051"/>
          <a:ext cx="475297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u="none"/>
            <a:t>*Se beregninger for</a:t>
          </a:r>
          <a:r>
            <a:rPr lang="da-DK" sz="1200" u="none" baseline="0"/>
            <a:t> de øvrige opvarmningsformer her: </a:t>
          </a:r>
          <a:endParaRPr lang="da-DK" sz="1200" u="none"/>
        </a:p>
      </xdr:txBody>
    </xdr:sp>
    <xdr:clientData/>
  </xdr:twoCellAnchor>
  <xdr:twoCellAnchor>
    <xdr:from>
      <xdr:col>5</xdr:col>
      <xdr:colOff>244552</xdr:colOff>
      <xdr:row>41</xdr:row>
      <xdr:rowOff>381000</xdr:rowOff>
    </xdr:from>
    <xdr:to>
      <xdr:col>5</xdr:col>
      <xdr:colOff>244552</xdr:colOff>
      <xdr:row>41</xdr:row>
      <xdr:rowOff>741000</xdr:rowOff>
    </xdr:to>
    <xdr:sp macro="" textlink="">
      <xdr:nvSpPr>
        <xdr:cNvPr id="14" name="Tekstfelt 13">
          <a:hlinkClick xmlns:r="http://schemas.openxmlformats.org/officeDocument/2006/relationships" r:id="rId4"/>
          <a:extLst>
            <a:ext uri="{FF2B5EF4-FFF2-40B4-BE49-F238E27FC236}">
              <a16:creationId xmlns:a16="http://schemas.microsoft.com/office/drawing/2014/main" id="{00000000-0008-0000-0100-00000E000000}"/>
            </a:ext>
          </a:extLst>
        </xdr:cNvPr>
        <xdr:cNvSpPr txBox="1"/>
      </xdr:nvSpPr>
      <xdr:spPr>
        <a:xfrm>
          <a:off x="4016452" y="14077950"/>
          <a:ext cx="0" cy="360000"/>
        </a:xfrm>
        <a:prstGeom prst="rect">
          <a:avLst/>
        </a:prstGeom>
        <a:solidFill>
          <a:schemeClr val="accent2">
            <a:lumMod val="60000"/>
            <a:lumOff val="40000"/>
          </a:schemeClr>
        </a:solidFill>
        <a:ln>
          <a:noFill/>
        </a:ln>
        <a:effectLst>
          <a:softEdge rad="0"/>
        </a:effectLst>
        <a:scene3d>
          <a:camera prst="orthographicFront"/>
          <a:lightRig rig="threePt" dir="t"/>
        </a:scene3d>
        <a:sp3d>
          <a:bevelT w="0" h="0"/>
        </a:sp3d>
      </xdr:spPr>
      <xdr:style>
        <a:lnRef idx="1">
          <a:schemeClr val="accent2"/>
        </a:lnRef>
        <a:fillRef idx="3">
          <a:schemeClr val="accent2"/>
        </a:fillRef>
        <a:effectRef idx="2">
          <a:schemeClr val="accent2"/>
        </a:effectRef>
        <a:fontRef idx="minor">
          <a:schemeClr val="lt1"/>
        </a:fontRef>
      </xdr:style>
      <xdr:txBody>
        <a:bodyPr vertOverflow="clip" horzOverflow="clip" wrap="square" rtlCol="0" anchor="ctr"/>
        <a:lstStyle/>
        <a:p>
          <a:pPr algn="ctr"/>
          <a:r>
            <a:rPr lang="da-DK" sz="1100" b="1"/>
            <a:t>Varmepumpe</a:t>
          </a:r>
        </a:p>
      </xdr:txBody>
    </xdr:sp>
    <xdr:clientData/>
  </xdr:twoCellAnchor>
  <xdr:twoCellAnchor>
    <xdr:from>
      <xdr:col>0</xdr:col>
      <xdr:colOff>190500</xdr:colOff>
      <xdr:row>41</xdr:row>
      <xdr:rowOff>380999</xdr:rowOff>
    </xdr:from>
    <xdr:to>
      <xdr:col>2</xdr:col>
      <xdr:colOff>1114425</xdr:colOff>
      <xdr:row>41</xdr:row>
      <xdr:rowOff>933449</xdr:rowOff>
    </xdr:to>
    <xdr:sp macro="" textlink="">
      <xdr:nvSpPr>
        <xdr:cNvPr id="24" name="Tekstfelt 23">
          <a:hlinkClick xmlns:r="http://schemas.openxmlformats.org/officeDocument/2006/relationships" r:id="rId5"/>
          <a:extLst>
            <a:ext uri="{FF2B5EF4-FFF2-40B4-BE49-F238E27FC236}">
              <a16:creationId xmlns:a16="http://schemas.microsoft.com/office/drawing/2014/main" id="{00000000-0008-0000-0100-000018000000}"/>
            </a:ext>
          </a:extLst>
        </xdr:cNvPr>
        <xdr:cNvSpPr txBox="1"/>
      </xdr:nvSpPr>
      <xdr:spPr>
        <a:xfrm>
          <a:off x="190500" y="13258799"/>
          <a:ext cx="1381125" cy="552450"/>
        </a:xfrm>
        <a:prstGeom prst="rect">
          <a:avLst/>
        </a:prstGeom>
        <a:solidFill>
          <a:srgbClr val="30C28A"/>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da-DK" sz="1100" b="1" baseline="0"/>
            <a:t> Fjernvarmeanlæg på abonnement</a:t>
          </a:r>
          <a:endParaRPr lang="da-DK" sz="1100" b="1"/>
        </a:p>
      </xdr:txBody>
    </xdr:sp>
    <xdr:clientData/>
  </xdr:twoCellAnchor>
  <xdr:twoCellAnchor>
    <xdr:from>
      <xdr:col>2</xdr:col>
      <xdr:colOff>1151790</xdr:colOff>
      <xdr:row>41</xdr:row>
      <xdr:rowOff>380999</xdr:rowOff>
    </xdr:from>
    <xdr:to>
      <xdr:col>3</xdr:col>
      <xdr:colOff>528674</xdr:colOff>
      <xdr:row>41</xdr:row>
      <xdr:rowOff>933449</xdr:rowOff>
    </xdr:to>
    <xdr:sp macro="" textlink="">
      <xdr:nvSpPr>
        <xdr:cNvPr id="25" name="Tekstfelt 24">
          <a:hlinkClick xmlns:r="http://schemas.openxmlformats.org/officeDocument/2006/relationships" r:id="rId6"/>
          <a:extLst>
            <a:ext uri="{FF2B5EF4-FFF2-40B4-BE49-F238E27FC236}">
              <a16:creationId xmlns:a16="http://schemas.microsoft.com/office/drawing/2014/main" id="{00000000-0008-0000-0100-000019000000}"/>
            </a:ext>
          </a:extLst>
        </xdr:cNvPr>
        <xdr:cNvSpPr txBox="1"/>
      </xdr:nvSpPr>
      <xdr:spPr>
        <a:xfrm>
          <a:off x="1608990" y="13258799"/>
          <a:ext cx="1443809" cy="552450"/>
        </a:xfrm>
        <a:prstGeom prst="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lang="da-DK" sz="1100" b="1"/>
            <a:t>Gasfyr</a:t>
          </a:r>
          <a:r>
            <a:rPr lang="da-DK" sz="1100" b="1" baseline="0"/>
            <a:t> </a:t>
          </a:r>
          <a:endParaRPr lang="da-DK" sz="1100" b="1"/>
        </a:p>
      </xdr:txBody>
    </xdr:sp>
    <xdr:clientData/>
  </xdr:twoCellAnchor>
  <xdr:twoCellAnchor>
    <xdr:from>
      <xdr:col>3</xdr:col>
      <xdr:colOff>566039</xdr:colOff>
      <xdr:row>41</xdr:row>
      <xdr:rowOff>380999</xdr:rowOff>
    </xdr:from>
    <xdr:to>
      <xdr:col>6</xdr:col>
      <xdr:colOff>102412</xdr:colOff>
      <xdr:row>41</xdr:row>
      <xdr:rowOff>923924</xdr:rowOff>
    </xdr:to>
    <xdr:sp macro="" textlink="">
      <xdr:nvSpPr>
        <xdr:cNvPr id="26" name="Tekstfelt 25">
          <a:hlinkClick xmlns:r="http://schemas.openxmlformats.org/officeDocument/2006/relationships" r:id="rId4"/>
          <a:extLst>
            <a:ext uri="{FF2B5EF4-FFF2-40B4-BE49-F238E27FC236}">
              <a16:creationId xmlns:a16="http://schemas.microsoft.com/office/drawing/2014/main" id="{00000000-0008-0000-0100-00001A000000}"/>
            </a:ext>
          </a:extLst>
        </xdr:cNvPr>
        <xdr:cNvSpPr txBox="1"/>
      </xdr:nvSpPr>
      <xdr:spPr>
        <a:xfrm>
          <a:off x="3090164" y="13258799"/>
          <a:ext cx="1441373" cy="542925"/>
        </a:xfrm>
        <a:prstGeom prst="rect">
          <a:avLst/>
        </a:prstGeom>
        <a:solidFill>
          <a:schemeClr val="accent2">
            <a:lumMod val="60000"/>
            <a:lumOff val="40000"/>
          </a:schemeClr>
        </a:solidFill>
        <a:ln>
          <a:noFill/>
        </a:ln>
        <a:effectLst>
          <a:softEdge rad="0"/>
        </a:effectLst>
        <a:scene3d>
          <a:camera prst="orthographicFront"/>
          <a:lightRig rig="threePt" dir="t"/>
        </a:scene3d>
        <a:sp3d>
          <a:bevelT w="0" h="0"/>
        </a:sp3d>
      </xdr:spPr>
      <xdr:style>
        <a:lnRef idx="1">
          <a:schemeClr val="accent2"/>
        </a:lnRef>
        <a:fillRef idx="3">
          <a:schemeClr val="accent2"/>
        </a:fillRef>
        <a:effectRef idx="2">
          <a:schemeClr val="accent2"/>
        </a:effectRef>
        <a:fontRef idx="minor">
          <a:schemeClr val="lt1"/>
        </a:fontRef>
      </xdr:style>
      <xdr:txBody>
        <a:bodyPr vertOverflow="clip" horzOverflow="clip" wrap="square" rtlCol="0" anchor="ctr"/>
        <a:lstStyle/>
        <a:p>
          <a:pPr algn="ctr"/>
          <a:r>
            <a:rPr lang="da-DK" sz="1100" b="1"/>
            <a:t>Varmepumpe</a:t>
          </a:r>
        </a:p>
      </xdr:txBody>
    </xdr:sp>
    <xdr:clientData/>
  </xdr:twoCellAnchor>
  <xdr:twoCellAnchor>
    <xdr:from>
      <xdr:col>6</xdr:col>
      <xdr:colOff>139777</xdr:colOff>
      <xdr:row>41</xdr:row>
      <xdr:rowOff>380999</xdr:rowOff>
    </xdr:from>
    <xdr:to>
      <xdr:col>10</xdr:col>
      <xdr:colOff>200025</xdr:colOff>
      <xdr:row>41</xdr:row>
      <xdr:rowOff>923924</xdr:rowOff>
    </xdr:to>
    <xdr:sp macro="" textlink="">
      <xdr:nvSpPr>
        <xdr:cNvPr id="6" name="Tekstfelt 5">
          <a:hlinkClick xmlns:r="http://schemas.openxmlformats.org/officeDocument/2006/relationships" r:id="rId7"/>
          <a:extLst>
            <a:ext uri="{FF2B5EF4-FFF2-40B4-BE49-F238E27FC236}">
              <a16:creationId xmlns:a16="http://schemas.microsoft.com/office/drawing/2014/main" id="{00000000-0008-0000-0100-000006000000}"/>
            </a:ext>
          </a:extLst>
        </xdr:cNvPr>
        <xdr:cNvSpPr txBox="1"/>
      </xdr:nvSpPr>
      <xdr:spPr>
        <a:xfrm>
          <a:off x="4568902" y="13258799"/>
          <a:ext cx="1441373" cy="542925"/>
        </a:xfrm>
        <a:prstGeom prst="rect">
          <a:avLst/>
        </a:prstGeom>
        <a:solidFill>
          <a:schemeClr val="accent2">
            <a:lumMod val="75000"/>
          </a:schemeClr>
        </a:solidFill>
        <a:ln>
          <a:noFill/>
        </a:ln>
        <a:effectLst>
          <a:softEdge rad="0"/>
        </a:effectLst>
        <a:scene3d>
          <a:camera prst="orthographicFront"/>
          <a:lightRig rig="threePt" dir="t"/>
        </a:scene3d>
        <a:sp3d>
          <a:bevelT w="0" h="0"/>
        </a:sp3d>
      </xdr:spPr>
      <xdr:style>
        <a:lnRef idx="1">
          <a:schemeClr val="accent2"/>
        </a:lnRef>
        <a:fillRef idx="3">
          <a:schemeClr val="accent2"/>
        </a:fillRef>
        <a:effectRef idx="2">
          <a:schemeClr val="accent2"/>
        </a:effectRef>
        <a:fontRef idx="minor">
          <a:schemeClr val="lt1"/>
        </a:fontRef>
      </xdr:style>
      <xdr:txBody>
        <a:bodyPr vertOverflow="clip" horzOverflow="clip" wrap="square" rtlCol="0" anchor="ctr"/>
        <a:lstStyle/>
        <a:p>
          <a:pPr algn="ctr"/>
          <a:r>
            <a:rPr lang="da-DK" sz="1100" b="1"/>
            <a:t>Varmepumpe på abonnement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128156</xdr:colOff>
      <xdr:row>1</xdr:row>
      <xdr:rowOff>76200</xdr:rowOff>
    </xdr:from>
    <xdr:to>
      <xdr:col>3</xdr:col>
      <xdr:colOff>809625</xdr:colOff>
      <xdr:row>4</xdr:row>
      <xdr:rowOff>58882</xdr:rowOff>
    </xdr:to>
    <xdr:sp macro="" textlink="">
      <xdr:nvSpPr>
        <xdr:cNvPr id="2" name="Tekstfelt 1">
          <a:extLst>
            <a:ext uri="{FF2B5EF4-FFF2-40B4-BE49-F238E27FC236}">
              <a16:creationId xmlns:a16="http://schemas.microsoft.com/office/drawing/2014/main" id="{00000000-0008-0000-0200-000002000000}"/>
            </a:ext>
          </a:extLst>
        </xdr:cNvPr>
        <xdr:cNvSpPr txBox="1"/>
      </xdr:nvSpPr>
      <xdr:spPr>
        <a:xfrm>
          <a:off x="737756" y="266700"/>
          <a:ext cx="3091294" cy="554182"/>
        </a:xfrm>
        <a:prstGeom prst="rect">
          <a:avLst/>
        </a:prstGeom>
        <a:solidFill>
          <a:srgbClr val="F7F7F7"/>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200" b="1" cap="none" baseline="0">
              <a:solidFill>
                <a:sysClr val="windowText" lastClr="000000"/>
              </a:solidFill>
              <a:latin typeface="+mn-lt"/>
            </a:rPr>
            <a:t>Pris elementer der påviker varmeregning ved </a:t>
          </a:r>
        </a:p>
        <a:p>
          <a:pPr algn="l"/>
          <a:r>
            <a:rPr lang="da-DK" sz="1200" b="1" cap="none" baseline="0">
              <a:solidFill>
                <a:sysClr val="windowText" lastClr="000000"/>
              </a:solidFill>
              <a:latin typeface="+mn-lt"/>
            </a:rPr>
            <a:t>varmepumpe som opvarmningform</a:t>
          </a:r>
        </a:p>
      </xdr:txBody>
    </xdr:sp>
    <xdr:clientData/>
  </xdr:twoCellAnchor>
  <xdr:twoCellAnchor>
    <xdr:from>
      <xdr:col>1</xdr:col>
      <xdr:colOff>76200</xdr:colOff>
      <xdr:row>1</xdr:row>
      <xdr:rowOff>88323</xdr:rowOff>
    </xdr:from>
    <xdr:to>
      <xdr:col>1</xdr:col>
      <xdr:colOff>121919</xdr:colOff>
      <xdr:row>4</xdr:row>
      <xdr:rowOff>78798</xdr:rowOff>
    </xdr:to>
    <xdr:sp macro="" textlink="">
      <xdr:nvSpPr>
        <xdr:cNvPr id="3" name="Rektangel 2">
          <a:extLst>
            <a:ext uri="{FF2B5EF4-FFF2-40B4-BE49-F238E27FC236}">
              <a16:creationId xmlns:a16="http://schemas.microsoft.com/office/drawing/2014/main" id="{00000000-0008-0000-0200-000003000000}"/>
            </a:ext>
          </a:extLst>
        </xdr:cNvPr>
        <xdr:cNvSpPr/>
      </xdr:nvSpPr>
      <xdr:spPr>
        <a:xfrm>
          <a:off x="685800" y="278823"/>
          <a:ext cx="45719" cy="561975"/>
        </a:xfrm>
        <a:prstGeom prst="rect">
          <a:avLst/>
        </a:prstGeom>
        <a:solidFill>
          <a:schemeClr val="accent4"/>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102759</xdr:colOff>
      <xdr:row>1</xdr:row>
      <xdr:rowOff>228600</xdr:rowOff>
    </xdr:from>
    <xdr:to>
      <xdr:col>6</xdr:col>
      <xdr:colOff>565150</xdr:colOff>
      <xdr:row>4</xdr:row>
      <xdr:rowOff>276225</xdr:rowOff>
    </xdr:to>
    <xdr:sp macro="" textlink="">
      <xdr:nvSpPr>
        <xdr:cNvPr id="2" name="Tekstfelt 1">
          <a:extLst>
            <a:ext uri="{FF2B5EF4-FFF2-40B4-BE49-F238E27FC236}">
              <a16:creationId xmlns:a16="http://schemas.microsoft.com/office/drawing/2014/main" id="{00000000-0008-0000-0400-000002000000}"/>
            </a:ext>
          </a:extLst>
        </xdr:cNvPr>
        <xdr:cNvSpPr txBox="1"/>
      </xdr:nvSpPr>
      <xdr:spPr>
        <a:xfrm>
          <a:off x="198009" y="419100"/>
          <a:ext cx="6091666"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600" b="0" cap="all" baseline="0">
              <a:solidFill>
                <a:sysClr val="windowText" lastClr="000000"/>
              </a:solidFill>
              <a:latin typeface="Arial Black" panose="020B0A04020102020204" pitchFamily="34" charset="0"/>
            </a:rPr>
            <a:t>Forventet varmeregning, hvis du investerer i din </a:t>
          </a:r>
          <a:r>
            <a:rPr lang="da-DK" sz="1600" b="0" cap="all" baseline="0">
              <a:solidFill>
                <a:srgbClr val="92D050"/>
              </a:solidFill>
              <a:latin typeface="Arial Black" panose="020B0A04020102020204" pitchFamily="34" charset="0"/>
            </a:rPr>
            <a:t>egen varmepumpe </a:t>
          </a:r>
        </a:p>
      </xdr:txBody>
    </xdr:sp>
    <xdr:clientData/>
  </xdr:twoCellAnchor>
  <xdr:twoCellAnchor>
    <xdr:from>
      <xdr:col>1</xdr:col>
      <xdr:colOff>19052</xdr:colOff>
      <xdr:row>38</xdr:row>
      <xdr:rowOff>53974</xdr:rowOff>
    </xdr:from>
    <xdr:to>
      <xdr:col>6</xdr:col>
      <xdr:colOff>304801</xdr:colOff>
      <xdr:row>43</xdr:row>
      <xdr:rowOff>76199</xdr:rowOff>
    </xdr:to>
    <xdr:sp macro="" textlink="">
      <xdr:nvSpPr>
        <xdr:cNvPr id="5" name="Tekstfelt 4">
          <a:extLst>
            <a:ext uri="{FF2B5EF4-FFF2-40B4-BE49-F238E27FC236}">
              <a16:creationId xmlns:a16="http://schemas.microsoft.com/office/drawing/2014/main" id="{00000000-0008-0000-0400-000005000000}"/>
            </a:ext>
          </a:extLst>
        </xdr:cNvPr>
        <xdr:cNvSpPr txBox="1"/>
      </xdr:nvSpPr>
      <xdr:spPr>
        <a:xfrm>
          <a:off x="114302" y="10007599"/>
          <a:ext cx="5915024" cy="8004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050" b="1"/>
        </a:p>
        <a:p>
          <a:pPr marL="360000" lvl="0"/>
          <a:r>
            <a:rPr lang="da-DK" sz="1050" b="1" cap="all">
              <a:solidFill>
                <a:schemeClr val="bg2">
                  <a:lumMod val="50000"/>
                </a:schemeClr>
              </a:solidFill>
            </a:rPr>
            <a:t>Bemærkninger</a:t>
          </a:r>
          <a:endParaRPr lang="da-DK" sz="1050" b="1" cap="all" baseline="0">
            <a:solidFill>
              <a:schemeClr val="bg2">
                <a:lumMod val="50000"/>
              </a:schemeClr>
            </a:solidFill>
          </a:endParaRPr>
        </a:p>
        <a:p>
          <a:pPr marL="360000" lvl="0"/>
          <a:r>
            <a:rPr lang="da-DK" sz="1100" b="1" i="0">
              <a:solidFill>
                <a:schemeClr val="dk1"/>
              </a:solidFill>
              <a:effectLst/>
              <a:latin typeface="+mn-lt"/>
              <a:ea typeface="+mn-ea"/>
              <a:cs typeface="+mn-cs"/>
            </a:rPr>
            <a:t>*</a:t>
          </a:r>
          <a:r>
            <a:rPr lang="da-DK" sz="1100" b="0" i="0" baseline="0">
              <a:solidFill>
                <a:schemeClr val="dk1"/>
              </a:solidFill>
              <a:effectLst/>
              <a:latin typeface="+mn-lt"/>
              <a:ea typeface="+mn-ea"/>
              <a:cs typeface="+mn-cs"/>
            </a:rPr>
            <a:t> </a:t>
          </a:r>
          <a:r>
            <a:rPr lang="da-DK" sz="1100" b="0" i="0">
              <a:solidFill>
                <a:schemeClr val="dk1"/>
              </a:solidFill>
              <a:effectLst/>
              <a:latin typeface="+mn-lt"/>
              <a:ea typeface="+mn-ea"/>
              <a:cs typeface="+mn-cs"/>
            </a:rPr>
            <a:t>Prisen for en luft-vand</a:t>
          </a:r>
          <a:r>
            <a:rPr lang="da-DK" sz="1100" b="0" i="0" baseline="0">
              <a:solidFill>
                <a:schemeClr val="dk1"/>
              </a:solidFill>
              <a:effectLst/>
              <a:latin typeface="+mn-lt"/>
              <a:ea typeface="+mn-ea"/>
              <a:cs typeface="+mn-cs"/>
            </a:rPr>
            <a:t> varmepumpe kan være meget forskellig fra hus til hus, alt efter størrelsen og typen af hus. </a:t>
          </a:r>
          <a:r>
            <a:rPr lang="da-DK" sz="1100" b="0" i="0">
              <a:solidFill>
                <a:schemeClr val="dk1"/>
              </a:solidFill>
              <a:effectLst/>
              <a:latin typeface="+mn-lt"/>
              <a:ea typeface="+mn-ea"/>
              <a:cs typeface="+mn-cs"/>
            </a:rPr>
            <a:t>Det skyldes, at det naturligvis kræver mere af varmepumpen, hvis den skal opvarme et større areal eller hvis huset</a:t>
          </a:r>
          <a:r>
            <a:rPr lang="da-DK" sz="1100" b="0" i="0" baseline="0">
              <a:solidFill>
                <a:schemeClr val="dk1"/>
              </a:solidFill>
              <a:effectLst/>
              <a:latin typeface="+mn-lt"/>
              <a:ea typeface="+mn-ea"/>
              <a:cs typeface="+mn-cs"/>
            </a:rPr>
            <a:t> er af ældre dato</a:t>
          </a:r>
          <a:r>
            <a:rPr lang="da-DK" sz="1100" b="0" i="0">
              <a:solidFill>
                <a:schemeClr val="dk1"/>
              </a:solidFill>
              <a:effectLst/>
              <a:latin typeface="+mn-lt"/>
              <a:ea typeface="+mn-ea"/>
              <a:cs typeface="+mn-cs"/>
            </a:rPr>
            <a:t>. De</a:t>
          </a:r>
          <a:r>
            <a:rPr lang="da-DK" sz="1100" b="0" i="0" baseline="0">
              <a:solidFill>
                <a:schemeClr val="dk1"/>
              </a:solidFill>
              <a:effectLst/>
              <a:latin typeface="+mn-lt"/>
              <a:ea typeface="+mn-ea"/>
              <a:cs typeface="+mn-cs"/>
            </a:rPr>
            <a:t>n forventede levetid for en varmepumpe er 15 år. </a:t>
          </a:r>
          <a:endParaRPr lang="da-DK" sz="1100" b="0" i="0">
            <a:solidFill>
              <a:schemeClr val="dk1"/>
            </a:solidFill>
            <a:effectLst/>
            <a:latin typeface="+mn-lt"/>
            <a:ea typeface="+mn-ea"/>
            <a:cs typeface="+mn-cs"/>
          </a:endParaRPr>
        </a:p>
        <a:p>
          <a:pPr marL="360000" lvl="0"/>
          <a:endParaRPr lang="da-DK" sz="1100" b="0" i="0">
            <a:solidFill>
              <a:schemeClr val="dk1"/>
            </a:solidFill>
            <a:effectLst/>
            <a:latin typeface="+mn-lt"/>
            <a:ea typeface="+mn-ea"/>
            <a:cs typeface="+mn-cs"/>
          </a:endParaRPr>
        </a:p>
        <a:p>
          <a:pPr marL="360000" lvl="0"/>
          <a:r>
            <a:rPr lang="da-DK" sz="1100" b="0" i="0">
              <a:solidFill>
                <a:schemeClr val="dk1"/>
              </a:solidFill>
              <a:effectLst/>
              <a:latin typeface="+mn-lt"/>
              <a:ea typeface="+mn-ea"/>
              <a:cs typeface="+mn-cs"/>
            </a:rPr>
            <a:t>Gennemsnitspriser</a:t>
          </a:r>
          <a:r>
            <a:rPr lang="da-DK" sz="1100" b="0" i="0" baseline="0">
              <a:solidFill>
                <a:schemeClr val="dk1"/>
              </a:solidFill>
              <a:effectLst/>
              <a:latin typeface="+mn-lt"/>
              <a:ea typeface="+mn-ea"/>
              <a:cs typeface="+mn-cs"/>
            </a:rPr>
            <a:t> for en varmepumpe uden ekstra udgifter til energiforbedringer i boligen:</a:t>
          </a:r>
        </a:p>
        <a:p>
          <a:pPr marL="360000" lvl="0"/>
          <a:endParaRPr lang="da-DK" sz="1100" b="0" i="0" baseline="0">
            <a:solidFill>
              <a:schemeClr val="dk1"/>
            </a:solidFill>
            <a:effectLst/>
            <a:latin typeface="+mn-lt"/>
            <a:ea typeface="+mn-ea"/>
            <a:cs typeface="+mn-cs"/>
          </a:endParaRPr>
        </a:p>
        <a:p>
          <a:pPr marL="360000" lvl="0"/>
          <a:r>
            <a:rPr lang="da-DK" sz="1100" b="0" i="0" baseline="0">
              <a:solidFill>
                <a:schemeClr val="dk1"/>
              </a:solidFill>
              <a:effectLst/>
              <a:latin typeface="+mn-lt"/>
              <a:ea typeface="+mn-ea"/>
              <a:cs typeface="+mn-cs"/>
            </a:rPr>
            <a:t>&gt;</a:t>
          </a:r>
          <a:r>
            <a:rPr lang="da-DK" sz="1100" b="0" i="0">
              <a:solidFill>
                <a:schemeClr val="dk1"/>
              </a:solidFill>
              <a:effectLst/>
              <a:latin typeface="+mn-lt"/>
              <a:ea typeface="+mn-ea"/>
              <a:cs typeface="+mn-cs"/>
            </a:rPr>
            <a:t>150 m</a:t>
          </a:r>
          <a:r>
            <a:rPr lang="da-DK" sz="1100" b="0" i="0" baseline="30000">
              <a:solidFill>
                <a:schemeClr val="dk1"/>
              </a:solidFill>
              <a:effectLst/>
              <a:latin typeface="+mn-lt"/>
              <a:ea typeface="+mn-ea"/>
              <a:cs typeface="+mn-cs"/>
            </a:rPr>
            <a:t>2</a:t>
          </a:r>
          <a:r>
            <a:rPr lang="da-DK" sz="1100" b="0" i="0">
              <a:solidFill>
                <a:schemeClr val="dk1"/>
              </a:solidFill>
              <a:effectLst/>
              <a:latin typeface="+mn-lt"/>
              <a:ea typeface="+mn-ea"/>
              <a:cs typeface="+mn-cs"/>
            </a:rPr>
            <a:t>: 125.000 - 135.000 kr.</a:t>
          </a:r>
        </a:p>
        <a:p>
          <a:pPr marL="360000" lvl="0"/>
          <a:r>
            <a:rPr lang="da-DK" sz="1100" b="0" i="0">
              <a:solidFill>
                <a:schemeClr val="dk1"/>
              </a:solidFill>
              <a:effectLst/>
              <a:latin typeface="+mn-lt"/>
              <a:ea typeface="+mn-ea"/>
              <a:cs typeface="+mn-cs"/>
            </a:rPr>
            <a:t>150 m</a:t>
          </a:r>
          <a:r>
            <a:rPr lang="da-DK" sz="1100" b="0" i="0" baseline="30000">
              <a:solidFill>
                <a:schemeClr val="dk1"/>
              </a:solidFill>
              <a:effectLst/>
              <a:latin typeface="+mn-lt"/>
              <a:ea typeface="+mn-ea"/>
              <a:cs typeface="+mn-cs"/>
            </a:rPr>
            <a:t>2</a:t>
          </a:r>
          <a:r>
            <a:rPr lang="da-DK" sz="1100" b="0" i="0">
              <a:solidFill>
                <a:schemeClr val="dk1"/>
              </a:solidFill>
              <a:effectLst/>
              <a:latin typeface="+mn-lt"/>
              <a:ea typeface="+mn-ea"/>
              <a:cs typeface="+mn-cs"/>
            </a:rPr>
            <a:t>:	135.000 - 150.000 kr.</a:t>
          </a:r>
        </a:p>
        <a:p>
          <a:pPr marL="360000" lvl="0"/>
          <a:r>
            <a:rPr lang="da-DK" sz="1100" b="0" i="0">
              <a:solidFill>
                <a:schemeClr val="dk1"/>
              </a:solidFill>
              <a:effectLst/>
              <a:latin typeface="+mn-lt"/>
              <a:ea typeface="+mn-ea"/>
              <a:cs typeface="+mn-cs"/>
            </a:rPr>
            <a:t>200 m</a:t>
          </a:r>
          <a:r>
            <a:rPr lang="da-DK" sz="1100" b="0" i="0" baseline="30000">
              <a:solidFill>
                <a:schemeClr val="dk1"/>
              </a:solidFill>
              <a:effectLst/>
              <a:latin typeface="+mn-lt"/>
              <a:ea typeface="+mn-ea"/>
              <a:cs typeface="+mn-cs"/>
            </a:rPr>
            <a:t>2</a:t>
          </a:r>
          <a:r>
            <a:rPr lang="da-DK" sz="1100" b="0" i="0">
              <a:solidFill>
                <a:schemeClr val="dk1"/>
              </a:solidFill>
              <a:effectLst/>
              <a:latin typeface="+mn-lt"/>
              <a:ea typeface="+mn-ea"/>
              <a:cs typeface="+mn-cs"/>
            </a:rPr>
            <a:t>:	155.000 - 165.000 kr.</a:t>
          </a:r>
        </a:p>
        <a:p>
          <a:pPr marL="360000" lvl="0"/>
          <a:r>
            <a:rPr lang="da-DK" sz="1100" b="0" i="0">
              <a:solidFill>
                <a:schemeClr val="dk1"/>
              </a:solidFill>
              <a:effectLst/>
              <a:latin typeface="+mn-lt"/>
              <a:ea typeface="+mn-ea"/>
              <a:cs typeface="+mn-cs"/>
            </a:rPr>
            <a:t>250 m</a:t>
          </a:r>
          <a:r>
            <a:rPr lang="da-DK" sz="1100" b="0" i="0" baseline="30000">
              <a:solidFill>
                <a:schemeClr val="dk1"/>
              </a:solidFill>
              <a:effectLst/>
              <a:latin typeface="+mn-lt"/>
              <a:ea typeface="+mn-ea"/>
              <a:cs typeface="+mn-cs"/>
            </a:rPr>
            <a:t>2</a:t>
          </a:r>
          <a:r>
            <a:rPr lang="da-DK" sz="1100" b="0" i="0">
              <a:solidFill>
                <a:schemeClr val="dk1"/>
              </a:solidFill>
              <a:effectLst/>
              <a:latin typeface="+mn-lt"/>
              <a:ea typeface="+mn-ea"/>
              <a:cs typeface="+mn-cs"/>
            </a:rPr>
            <a:t>:	165.000 - 180.000 kr.</a:t>
          </a:r>
        </a:p>
        <a:p>
          <a:pPr marL="360000" lvl="0"/>
          <a:r>
            <a:rPr lang="da-DK" sz="1100" b="0" i="0">
              <a:solidFill>
                <a:schemeClr val="dk1"/>
              </a:solidFill>
              <a:effectLst/>
              <a:latin typeface="+mn-lt"/>
              <a:ea typeface="+mn-ea"/>
              <a:cs typeface="+mn-cs"/>
            </a:rPr>
            <a:t>300 m</a:t>
          </a:r>
          <a:r>
            <a:rPr lang="da-DK" sz="1100" b="0" i="0" baseline="30000">
              <a:solidFill>
                <a:schemeClr val="dk1"/>
              </a:solidFill>
              <a:effectLst/>
              <a:latin typeface="+mn-lt"/>
              <a:ea typeface="+mn-ea"/>
              <a:cs typeface="+mn-cs"/>
            </a:rPr>
            <a:t>2</a:t>
          </a:r>
          <a:r>
            <a:rPr lang="da-DK" sz="1100" b="0" i="0">
              <a:solidFill>
                <a:schemeClr val="dk1"/>
              </a:solidFill>
              <a:effectLst/>
              <a:latin typeface="+mn-lt"/>
              <a:ea typeface="+mn-ea"/>
              <a:cs typeface="+mn-cs"/>
            </a:rPr>
            <a:t>: 	175.000 - 195.000 kr.</a:t>
          </a:r>
        </a:p>
        <a:p>
          <a:pPr marL="360000" lvl="0"/>
          <a:endParaRPr lang="da-DK" sz="1050">
            <a:solidFill>
              <a:schemeClr val="tx1"/>
            </a:solidFill>
          </a:endParaRPr>
        </a:p>
        <a:p>
          <a:pPr marL="360000" lvl="0"/>
          <a:r>
            <a:rPr lang="da-DK" sz="1050">
              <a:solidFill>
                <a:schemeClr val="tx1"/>
              </a:solidFill>
            </a:rPr>
            <a:t>Kilde: OK.dk</a:t>
          </a:r>
          <a:r>
            <a:rPr lang="da-DK" sz="1050" baseline="0">
              <a:solidFill>
                <a:schemeClr val="tx1"/>
              </a:solidFill>
            </a:rPr>
            <a:t> (09. august, 2022)</a:t>
          </a:r>
        </a:p>
        <a:p>
          <a:pPr marL="360000" lvl="0"/>
          <a:endParaRPr lang="da-DK" sz="1050" baseline="0">
            <a:solidFill>
              <a:schemeClr val="tx1"/>
            </a:solidFill>
          </a:endParaRPr>
        </a:p>
        <a:p>
          <a:pPr marL="360000" lvl="0"/>
          <a:r>
            <a:rPr lang="da-DK" sz="1050" baseline="0">
              <a:solidFill>
                <a:schemeClr val="tx1"/>
              </a:solidFill>
            </a:rPr>
            <a:t>Især i boliger af ældre dato kan det være nødvendigt at gennemføre energiforbedringer i boligen. Få din installatør til at vurdere, om din interne varmeforsyning i boligen er god nok til den lavere fremløbstemperatur fra varmepumpen. Hvis ikke stiger dit behov for supplerende varme, og varmepumpen bliver en dårligere forretning. (Kilde: Sparenergi.dk)</a:t>
          </a:r>
        </a:p>
        <a:p>
          <a:pPr marL="360000" lvl="0"/>
          <a:endParaRPr lang="da-DK" sz="1050" baseline="0">
            <a:solidFill>
              <a:schemeClr val="tx1"/>
            </a:solidFill>
          </a:endParaRPr>
        </a:p>
        <a:p>
          <a:pPr marL="360000" marR="0" lvl="0" indent="0" defTabSz="914400" eaLnBrk="1" fontAlgn="auto" latinLnBrk="0" hangingPunct="1">
            <a:lnSpc>
              <a:spcPct val="100000"/>
            </a:lnSpc>
            <a:spcBef>
              <a:spcPts val="0"/>
            </a:spcBef>
            <a:spcAft>
              <a:spcPts val="0"/>
            </a:spcAft>
            <a:buClrTx/>
            <a:buSzTx/>
            <a:buFontTx/>
            <a:buNone/>
            <a:tabLst/>
            <a:defRPr/>
          </a:pPr>
          <a:r>
            <a:rPr lang="da-DK" sz="1100" b="1" baseline="0">
              <a:solidFill>
                <a:schemeClr val="dk1"/>
              </a:solidFill>
              <a:effectLst/>
              <a:latin typeface="+mn-lt"/>
              <a:ea typeface="+mn-ea"/>
              <a:cs typeface="+mn-cs"/>
            </a:rPr>
            <a:t>**</a:t>
          </a:r>
          <a:r>
            <a:rPr lang="da-DK" sz="1100" baseline="0">
              <a:solidFill>
                <a:schemeClr val="dk1"/>
              </a:solidFill>
              <a:effectLst/>
              <a:latin typeface="+mn-lt"/>
              <a:ea typeface="+mn-ea"/>
              <a:cs typeface="+mn-cs"/>
            </a:rPr>
            <a:t> Der er anvendt en rente på 3% i vores beregninger. De fleste banker tilbyder lån til energiforbedringer med en rente på mellem 3-5%.  Der er ikke indregnet tilskud til varmepumpe fra energistyrelsen, da tilskuddet ikke kan søges i områder, der udlagt til fjernvarme. </a:t>
          </a:r>
        </a:p>
        <a:p>
          <a:pPr marL="360000" marR="0" lvl="0" indent="0" defTabSz="914400" eaLnBrk="1" fontAlgn="auto" latinLnBrk="0" hangingPunct="1">
            <a:lnSpc>
              <a:spcPct val="100000"/>
            </a:lnSpc>
            <a:spcBef>
              <a:spcPts val="0"/>
            </a:spcBef>
            <a:spcAft>
              <a:spcPts val="0"/>
            </a:spcAft>
            <a:buClrTx/>
            <a:buSzTx/>
            <a:buFontTx/>
            <a:buNone/>
            <a:tabLst/>
            <a:defRPr/>
          </a:pPr>
          <a:endParaRPr lang="da-DK" sz="1050" b="0">
            <a:solidFill>
              <a:sysClr val="windowText" lastClr="000000"/>
            </a:solidFill>
          </a:endParaRPr>
        </a:p>
        <a:p>
          <a:pPr marL="360000" marR="0" lvl="0" indent="0" defTabSz="914400" eaLnBrk="1" fontAlgn="auto" latinLnBrk="0" hangingPunct="1">
            <a:lnSpc>
              <a:spcPct val="100000"/>
            </a:lnSpc>
            <a:spcBef>
              <a:spcPts val="0"/>
            </a:spcBef>
            <a:spcAft>
              <a:spcPts val="0"/>
            </a:spcAft>
            <a:buClrTx/>
            <a:buSzTx/>
            <a:buFontTx/>
            <a:buNone/>
            <a:tabLst/>
            <a:defRPr/>
          </a:pPr>
          <a:r>
            <a:rPr lang="da-DK" sz="1100" b="1" i="0">
              <a:solidFill>
                <a:schemeClr val="dk1"/>
              </a:solidFill>
              <a:effectLst/>
              <a:latin typeface="+mn-lt"/>
              <a:ea typeface="+mn-ea"/>
              <a:cs typeface="+mn-cs"/>
            </a:rPr>
            <a:t>*** </a:t>
          </a:r>
          <a:r>
            <a:rPr lang="da-DK" sz="1100" b="0" i="0">
              <a:solidFill>
                <a:schemeClr val="dk1"/>
              </a:solidFill>
              <a:effectLst/>
              <a:latin typeface="+mn-lt"/>
              <a:ea typeface="+mn-ea"/>
              <a:cs typeface="+mn-cs"/>
            </a:rPr>
            <a:t>Vi har</a:t>
          </a:r>
          <a:r>
            <a:rPr lang="da-DK" sz="1100" b="0" i="0" baseline="0">
              <a:solidFill>
                <a:schemeClr val="dk1"/>
              </a:solidFill>
              <a:effectLst/>
              <a:latin typeface="+mn-lt"/>
              <a:ea typeface="+mn-ea"/>
              <a:cs typeface="+mn-cs"/>
            </a:rPr>
            <a:t> regnet med </a:t>
          </a:r>
          <a:r>
            <a:rPr lang="da-DK" sz="1100" b="0" i="0">
              <a:solidFill>
                <a:schemeClr val="dk1"/>
              </a:solidFill>
              <a:effectLst/>
              <a:latin typeface="+mn-lt"/>
              <a:ea typeface="+mn-ea"/>
              <a:cs typeface="+mn-cs"/>
            </a:rPr>
            <a:t>en gennemsnitlig elpris på 2,6 kr. pr. kWh inkl. moms</a:t>
          </a:r>
          <a:r>
            <a:rPr lang="da-DK" sz="1100" b="0" i="0" baseline="0">
              <a:solidFill>
                <a:schemeClr val="dk1"/>
              </a:solidFill>
              <a:effectLst/>
              <a:latin typeface="+mn-lt"/>
              <a:ea typeface="+mn-ea"/>
              <a:cs typeface="+mn-cs"/>
            </a:rPr>
            <a:t>, uden abonnement og binding (Elpris.dk for det første halve år 2022). </a:t>
          </a:r>
          <a:r>
            <a:rPr lang="da-DK" sz="1100" b="0" i="0">
              <a:solidFill>
                <a:schemeClr val="dk1"/>
              </a:solidFill>
              <a:effectLst/>
              <a:latin typeface="+mn-lt"/>
              <a:ea typeface="+mn-ea"/>
              <a:cs typeface="+mn-cs"/>
            </a:rPr>
            <a:t> Vær</a:t>
          </a:r>
          <a:r>
            <a:rPr lang="da-DK" sz="1100" b="0" i="0" baseline="0">
              <a:solidFill>
                <a:schemeClr val="dk1"/>
              </a:solidFill>
              <a:effectLst/>
              <a:latin typeface="+mn-lt"/>
              <a:ea typeface="+mn-ea"/>
              <a:cs typeface="+mn-cs"/>
            </a:rPr>
            <a:t> opmærksom på at din egen el-aftale kan afvige fra dette. </a:t>
          </a:r>
          <a:r>
            <a:rPr lang="da-DK" sz="1100" b="0" i="0">
              <a:solidFill>
                <a:schemeClr val="dk1"/>
              </a:solidFill>
              <a:effectLst/>
              <a:latin typeface="+mn-lt"/>
              <a:ea typeface="+mn-ea"/>
              <a:cs typeface="+mn-cs"/>
            </a:rPr>
            <a:t>Vi</a:t>
          </a:r>
          <a:r>
            <a:rPr lang="da-DK" sz="1100" b="0" i="0" baseline="0">
              <a:solidFill>
                <a:schemeClr val="dk1"/>
              </a:solidFill>
              <a:effectLst/>
              <a:latin typeface="+mn-lt"/>
              <a:ea typeface="+mn-ea"/>
              <a:cs typeface="+mn-cs"/>
            </a:rPr>
            <a:t> for</a:t>
          </a:r>
          <a:r>
            <a:rPr lang="da-DK" sz="1100" b="0" i="0">
              <a:solidFill>
                <a:schemeClr val="dk1"/>
              </a:solidFill>
              <a:effectLst/>
              <a:latin typeface="+mn-lt"/>
              <a:ea typeface="+mn-ea"/>
              <a:cs typeface="+mn-cs"/>
            </a:rPr>
            <a:t>udsætter at det gennemsnitlige elforbrug for husstanden er over 4.000 kWh, og der betales nedsat elafgift</a:t>
          </a:r>
          <a:r>
            <a:rPr lang="da-DK" sz="1100" b="0" i="0" baseline="0">
              <a:solidFill>
                <a:schemeClr val="dk1"/>
              </a:solidFill>
              <a:effectLst/>
              <a:latin typeface="+mn-lt"/>
              <a:ea typeface="+mn-ea"/>
              <a:cs typeface="+mn-cs"/>
            </a:rPr>
            <a:t> for hele varmepumpensforbrug. </a:t>
          </a:r>
          <a:r>
            <a:rPr lang="da-DK" sz="1100" b="0" i="0">
              <a:solidFill>
                <a:schemeClr val="dk1"/>
              </a:solidFill>
              <a:effectLst/>
              <a:latin typeface="+mn-lt"/>
              <a:ea typeface="+mn-ea"/>
              <a:cs typeface="+mn-cs"/>
            </a:rPr>
            <a:t>Vi</a:t>
          </a:r>
          <a:r>
            <a:rPr lang="da-DK" sz="1100" b="0" i="0" baseline="0">
              <a:solidFill>
                <a:schemeClr val="dk1"/>
              </a:solidFill>
              <a:effectLst/>
              <a:latin typeface="+mn-lt"/>
              <a:ea typeface="+mn-ea"/>
              <a:cs typeface="+mn-cs"/>
            </a:rPr>
            <a:t> for</a:t>
          </a:r>
          <a:r>
            <a:rPr lang="da-DK" sz="1100" b="0" i="0">
              <a:solidFill>
                <a:schemeClr val="dk1"/>
              </a:solidFill>
              <a:effectLst/>
              <a:latin typeface="+mn-lt"/>
              <a:ea typeface="+mn-ea"/>
              <a:cs typeface="+mn-cs"/>
            </a:rPr>
            <a:t>udsætter at det gennemsnitlige elforbrug for husstanden er over 4.000 kWh, og der betales nedsat elafgift</a:t>
          </a:r>
          <a:r>
            <a:rPr lang="da-DK" sz="1100" b="0" i="0" baseline="0">
              <a:solidFill>
                <a:schemeClr val="dk1"/>
              </a:solidFill>
              <a:effectLst/>
              <a:latin typeface="+mn-lt"/>
              <a:ea typeface="+mn-ea"/>
              <a:cs typeface="+mn-cs"/>
            </a:rPr>
            <a:t> for hele varmepumpensforbrug. Fra januar 2023 er el transporttariffen ændret, vi har regnet med en gns. pris for en dag i vinterhalvåret. Du kan se nye tariffer her https://radiuselnet.dk/elnetkunder/tariffer-og-netabonnement/  </a:t>
          </a:r>
          <a:endParaRPr lang="da-DK" sz="1050" b="0">
            <a:solidFill>
              <a:sysClr val="windowText" lastClr="000000"/>
            </a:solidFill>
          </a:endParaRPr>
        </a:p>
        <a:p>
          <a:pPr marL="360000" lvl="0"/>
          <a:endParaRPr lang="da-DK" sz="1050" b="0">
            <a:solidFill>
              <a:sysClr val="windowText" lastClr="000000"/>
            </a:solidFill>
          </a:endParaRPr>
        </a:p>
        <a:p>
          <a:pPr marL="360000" lvl="0"/>
          <a:r>
            <a:rPr lang="da-DK" sz="1050" b="1">
              <a:solidFill>
                <a:sysClr val="windowText" lastClr="000000"/>
              </a:solidFill>
            </a:rPr>
            <a:t>****</a:t>
          </a:r>
          <a:r>
            <a:rPr lang="da-DK" sz="1050" b="0">
              <a:solidFill>
                <a:sysClr val="windowText" lastClr="000000"/>
              </a:solidFill>
            </a:rPr>
            <a:t> Der er</a:t>
          </a:r>
          <a:r>
            <a:rPr lang="da-DK" sz="1050" b="0" baseline="0">
              <a:solidFill>
                <a:sysClr val="windowText" lastClr="000000"/>
              </a:solidFill>
            </a:rPr>
            <a:t> anvendt en årsvirkningsgrad (SCOP) til varmepumpe på 3,15. Dette er blandt andet udsagn fra vores rådgivere og representativ for bygningsmassen i Greve. Specielt når det tages in mente, at langt de fleste huse har radiatoranlæg og derfor kræver relative høje fremløbstemperaturer for at opretholde varmekomforten. </a:t>
          </a:r>
          <a:r>
            <a:rPr lang="da-DK" sz="1100" b="0" i="0">
              <a:solidFill>
                <a:schemeClr val="dk1"/>
              </a:solidFill>
              <a:effectLst/>
              <a:latin typeface="+mn-lt"/>
              <a:ea typeface="+mn-ea"/>
              <a:cs typeface="+mn-cs"/>
            </a:rPr>
            <a:t>SCOP er en parameter, der viser, hvor effektiv en varmepumpe er til at levere varme set over et helt år. </a:t>
          </a:r>
          <a:r>
            <a:rPr lang="da-DK" sz="1100" b="0" i="1">
              <a:solidFill>
                <a:schemeClr val="dk1"/>
              </a:solidFill>
              <a:effectLst/>
              <a:latin typeface="+mn-lt"/>
              <a:ea typeface="+mn-ea"/>
              <a:cs typeface="+mn-cs"/>
            </a:rPr>
            <a:t>SCOP-værdi på 3,15 = produktion af 3,15 kWh varme ved forbrug af 1 kWh el.</a:t>
          </a:r>
          <a:endParaRPr lang="da-DK" sz="1050" b="0" baseline="0">
            <a:solidFill>
              <a:sysClr val="windowText" lastClr="000000"/>
            </a:solidFill>
          </a:endParaRPr>
        </a:p>
        <a:p>
          <a:pPr marL="360000" lvl="0"/>
          <a:r>
            <a:rPr lang="da-DK" sz="1050" b="0" baseline="0">
              <a:solidFill>
                <a:sysClr val="windowText" lastClr="000000"/>
              </a:solidFill>
            </a:rPr>
            <a:t> </a:t>
          </a:r>
        </a:p>
        <a:p>
          <a:pPr marL="360000" lvl="0"/>
          <a:r>
            <a:rPr lang="da-DK" sz="1050" b="1" baseline="0">
              <a:solidFill>
                <a:sysClr val="windowText" lastClr="000000"/>
              </a:solidFill>
            </a:rPr>
            <a:t>*****</a:t>
          </a:r>
          <a:r>
            <a:rPr lang="da-DK" sz="1050" b="0" baseline="0">
              <a:solidFill>
                <a:sysClr val="windowText" lastClr="000000"/>
              </a:solidFill>
            </a:rPr>
            <a:t> Der er regnet med gennemsnitspriser for service og vedligholdelse, samt de lovpligtige årlige eftersyn udført af en certificeret kølemontør. </a:t>
          </a:r>
        </a:p>
        <a:p>
          <a:pPr marL="360000" lvl="0"/>
          <a:r>
            <a:rPr lang="da-DK" sz="1050" b="0" baseline="0">
              <a:solidFill>
                <a:sysClr val="windowText" lastClr="000000"/>
              </a:solidFill>
            </a:rPr>
            <a:t> </a:t>
          </a:r>
          <a:endParaRPr lang="da-DK" sz="1050" b="0">
            <a:solidFill>
              <a:sysClr val="windowText" lastClr="000000"/>
            </a:solidFill>
          </a:endParaRPr>
        </a:p>
      </xdr:txBody>
    </xdr:sp>
    <xdr:clientData/>
  </xdr:twoCellAnchor>
  <xdr:twoCellAnchor editAs="oneCell">
    <xdr:from>
      <xdr:col>1</xdr:col>
      <xdr:colOff>112279</xdr:colOff>
      <xdr:row>38</xdr:row>
      <xdr:rowOff>229755</xdr:rowOff>
    </xdr:from>
    <xdr:to>
      <xdr:col>1</xdr:col>
      <xdr:colOff>388504</xdr:colOff>
      <xdr:row>38</xdr:row>
      <xdr:rowOff>509156</xdr:rowOff>
    </xdr:to>
    <xdr:pic>
      <xdr:nvPicPr>
        <xdr:cNvPr id="6" name="Grafik 5" descr="Oplysninger med massiv udfyldning">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91654" y="10183380"/>
          <a:ext cx="276225" cy="279401"/>
        </a:xfrm>
        <a:prstGeom prst="rect">
          <a:avLst/>
        </a:prstGeom>
      </xdr:spPr>
    </xdr:pic>
    <xdr:clientData/>
  </xdr:twoCellAnchor>
  <xdr:twoCellAnchor editAs="oneCell">
    <xdr:from>
      <xdr:col>5</xdr:col>
      <xdr:colOff>1130300</xdr:colOff>
      <xdr:row>0</xdr:row>
      <xdr:rowOff>85725</xdr:rowOff>
    </xdr:from>
    <xdr:to>
      <xdr:col>7</xdr:col>
      <xdr:colOff>105571</xdr:colOff>
      <xdr:row>1</xdr:row>
      <xdr:rowOff>245217</xdr:rowOff>
    </xdr:to>
    <xdr:pic>
      <xdr:nvPicPr>
        <xdr:cNvPr id="3" name="Billed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02300" y="85725"/>
          <a:ext cx="785021" cy="3499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495301</xdr:colOff>
      <xdr:row>0</xdr:row>
      <xdr:rowOff>190499</xdr:rowOff>
    </xdr:from>
    <xdr:to>
      <xdr:col>6</xdr:col>
      <xdr:colOff>457202</xdr:colOff>
      <xdr:row>4</xdr:row>
      <xdr:rowOff>142874</xdr:rowOff>
    </xdr:to>
    <xdr:sp macro="" textlink="">
      <xdr:nvSpPr>
        <xdr:cNvPr id="2" name="Tekstfelt 1">
          <a:extLst>
            <a:ext uri="{FF2B5EF4-FFF2-40B4-BE49-F238E27FC236}">
              <a16:creationId xmlns:a16="http://schemas.microsoft.com/office/drawing/2014/main" id="{00000000-0008-0000-0500-000002000000}"/>
            </a:ext>
          </a:extLst>
        </xdr:cNvPr>
        <xdr:cNvSpPr txBox="1"/>
      </xdr:nvSpPr>
      <xdr:spPr>
        <a:xfrm>
          <a:off x="495301" y="190499"/>
          <a:ext cx="4943476" cy="1000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a-DK" sz="1400" b="0" cap="all" baseline="0">
              <a:solidFill>
                <a:sysClr val="windowText" lastClr="000000"/>
              </a:solidFill>
              <a:latin typeface="Arial Black" panose="020B0A04020102020204" pitchFamily="34" charset="0"/>
            </a:rPr>
            <a:t>Forventet varmeregning med </a:t>
          </a:r>
          <a:r>
            <a:rPr lang="da-DK" sz="1400" b="0" cap="all" baseline="0">
              <a:solidFill>
                <a:srgbClr val="92D050"/>
              </a:solidFill>
              <a:latin typeface="Arial Black" panose="020B0A04020102020204" pitchFamily="34" charset="0"/>
            </a:rPr>
            <a:t> varmepumpe på abonnement </a:t>
          </a:r>
          <a:endParaRPr lang="da-DK" sz="1400" b="0" cap="all" baseline="0">
            <a:solidFill>
              <a:sysClr val="windowText" lastClr="000000"/>
            </a:solidFill>
            <a:latin typeface="Arial Black" panose="020B0A04020102020204" pitchFamily="34" charset="0"/>
          </a:endParaRPr>
        </a:p>
      </xdr:txBody>
    </xdr:sp>
    <xdr:clientData/>
  </xdr:twoCellAnchor>
  <xdr:twoCellAnchor>
    <xdr:from>
      <xdr:col>0</xdr:col>
      <xdr:colOff>206375</xdr:colOff>
      <xdr:row>44</xdr:row>
      <xdr:rowOff>631824</xdr:rowOff>
    </xdr:from>
    <xdr:to>
      <xdr:col>7</xdr:col>
      <xdr:colOff>533400</xdr:colOff>
      <xdr:row>45</xdr:row>
      <xdr:rowOff>3733800</xdr:rowOff>
    </xdr:to>
    <xdr:sp macro="" textlink="">
      <xdr:nvSpPr>
        <xdr:cNvPr id="4" name="Tekstfelt 3">
          <a:extLst>
            <a:ext uri="{FF2B5EF4-FFF2-40B4-BE49-F238E27FC236}">
              <a16:creationId xmlns:a16="http://schemas.microsoft.com/office/drawing/2014/main" id="{00000000-0008-0000-0500-000004000000}"/>
            </a:ext>
          </a:extLst>
        </xdr:cNvPr>
        <xdr:cNvSpPr txBox="1"/>
      </xdr:nvSpPr>
      <xdr:spPr>
        <a:xfrm>
          <a:off x="206375" y="10204449"/>
          <a:ext cx="6042025" cy="4768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endParaRPr lang="da-DK" sz="1100"/>
        </a:p>
        <a:p>
          <a:pPr lvl="1"/>
          <a:r>
            <a:rPr lang="da-DK" sz="1100" b="1">
              <a:solidFill>
                <a:schemeClr val="bg2">
                  <a:lumMod val="50000"/>
                </a:schemeClr>
              </a:solidFill>
            </a:rPr>
            <a:t>BEMÆRKNINGER</a:t>
          </a:r>
        </a:p>
        <a:p>
          <a:pPr lvl="1"/>
          <a:r>
            <a:rPr lang="da-DK" sz="1100"/>
            <a:t>Eksempel på forventet</a:t>
          </a:r>
          <a:r>
            <a:rPr lang="da-DK" sz="1100" baseline="0"/>
            <a:t> årlig varmeregning ved en varmepumpe </a:t>
          </a:r>
          <a:r>
            <a:rPr lang="da-DK" sz="1100"/>
            <a:t>på</a:t>
          </a:r>
          <a:r>
            <a:rPr lang="da-DK" sz="1100" baseline="0"/>
            <a:t> </a:t>
          </a:r>
          <a:r>
            <a:rPr lang="da-DK" sz="1100"/>
            <a:t>abonnement. I vores beregninger</a:t>
          </a:r>
          <a:r>
            <a:rPr lang="da-DK" sz="1100" baseline="0"/>
            <a:t> tager vi udgangspunkt i en 9kW varmepumpe hvis det nuværende naturgasforbrug er under 2200 m</a:t>
          </a:r>
          <a:r>
            <a:rPr lang="da-DK" sz="1100" baseline="30000"/>
            <a:t>3 </a:t>
          </a:r>
          <a:r>
            <a:rPr lang="da-DK" sz="1100" baseline="0"/>
            <a:t>og en 12kW varmepumpe </a:t>
          </a:r>
          <a:r>
            <a:rPr lang="da-DK" sz="1100" baseline="0">
              <a:solidFill>
                <a:schemeClr val="dk1"/>
              </a:solidFill>
              <a:effectLst/>
              <a:latin typeface="+mn-lt"/>
              <a:ea typeface="+mn-ea"/>
              <a:cs typeface="+mn-cs"/>
            </a:rPr>
            <a:t>varmepumpe hvis det nuværende naturgasforbrug er</a:t>
          </a:r>
          <a:r>
            <a:rPr lang="da-DK" sz="1100" baseline="0"/>
            <a:t> mellem 2200 - 2900 m</a:t>
          </a:r>
          <a:r>
            <a:rPr lang="da-DK" sz="1100" baseline="30000"/>
            <a:t>3</a:t>
          </a:r>
          <a:r>
            <a:rPr lang="da-DK" sz="1100" baseline="0"/>
            <a:t>. (Kilde: nærvarme.dk)</a:t>
          </a:r>
        </a:p>
        <a:p>
          <a:pPr lvl="1"/>
          <a:endParaRPr lang="da-DK" sz="1100" b="0" i="0" baseline="0">
            <a:solidFill>
              <a:schemeClr val="dk1"/>
            </a:solidFill>
            <a:effectLst/>
            <a:latin typeface="+mn-lt"/>
            <a:ea typeface="+mn-ea"/>
            <a:cs typeface="+mn-cs"/>
          </a:endParaRPr>
        </a:p>
        <a:p>
          <a:pPr lvl="1"/>
          <a:r>
            <a:rPr lang="da-DK" sz="1100" b="0" i="0">
              <a:solidFill>
                <a:schemeClr val="dk1"/>
              </a:solidFill>
              <a:effectLst/>
              <a:latin typeface="+mn-lt"/>
              <a:ea typeface="+mn-ea"/>
              <a:cs typeface="+mn-cs"/>
            </a:rPr>
            <a:t>Abonnementet inkluderer installation, varmtvandsbeholder, buffertank, cirkulationspumpe, 3-vejsventil, demontering og bortskaffelse m.m.</a:t>
          </a:r>
        </a:p>
        <a:p>
          <a:pPr lvl="1"/>
          <a:endParaRPr lang="da-DK" sz="1100" b="0" i="0">
            <a:solidFill>
              <a:schemeClr val="dk1"/>
            </a:solidFill>
            <a:effectLst/>
            <a:latin typeface="+mn-lt"/>
            <a:ea typeface="+mn-ea"/>
            <a:cs typeface="+mn-cs"/>
          </a:endParaRPr>
        </a:p>
        <a:p>
          <a:pPr lvl="1"/>
          <a:r>
            <a:rPr lang="da-DK" sz="1100" b="0" i="0">
              <a:solidFill>
                <a:schemeClr val="dk1"/>
              </a:solidFill>
              <a:effectLst/>
              <a:latin typeface="+mn-lt"/>
              <a:ea typeface="+mn-ea"/>
              <a:cs typeface="+mn-cs"/>
            </a:rPr>
            <a:t>* Abonnementet</a:t>
          </a:r>
          <a:r>
            <a:rPr lang="da-DK" sz="1100" b="0" i="0" baseline="0">
              <a:solidFill>
                <a:schemeClr val="dk1"/>
              </a:solidFill>
              <a:effectLst/>
              <a:latin typeface="+mn-lt"/>
              <a:ea typeface="+mn-ea"/>
              <a:cs typeface="+mn-cs"/>
            </a:rPr>
            <a:t> kræver en engangsbetaling. I beregningen har vi valgt den laveste ydelse, og vi forudsætter, at den er betalt. Der er en udtrædelsesgodtgørelse på ca. 30.000 kr. plus 3.000 kr. for afinstallation af varmepumpen, hvis abonnementent opsiges indefor de første 10 år. (Kilde: nærvarme.dk)</a:t>
          </a:r>
        </a:p>
        <a:p>
          <a:pPr lvl="1"/>
          <a:endParaRPr lang="da-DK" sz="1100" b="0" i="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da-DK" sz="1100" b="0" i="0">
              <a:solidFill>
                <a:schemeClr val="dk1"/>
              </a:solidFill>
              <a:effectLst/>
              <a:latin typeface="+mn-lt"/>
              <a:ea typeface="+mn-ea"/>
              <a:cs typeface="+mn-cs"/>
            </a:rPr>
            <a:t>**Beregningen tager udgangspunkt i en gennemsnitlig elpris på 2,6 kr. pr. kWh inkl. moms</a:t>
          </a:r>
          <a:r>
            <a:rPr lang="da-DK" sz="1100" b="0" i="0" baseline="0">
              <a:solidFill>
                <a:schemeClr val="dk1"/>
              </a:solidFill>
              <a:effectLst/>
              <a:latin typeface="+mn-lt"/>
              <a:ea typeface="+mn-ea"/>
              <a:cs typeface="+mn-cs"/>
            </a:rPr>
            <a:t>, uden abonnement og binding (Kilde: Elpris.dk for det første halve år 2022). </a:t>
          </a:r>
          <a:r>
            <a:rPr lang="da-DK" sz="1100" b="0" i="0">
              <a:solidFill>
                <a:schemeClr val="dk1"/>
              </a:solidFill>
              <a:effectLst/>
              <a:latin typeface="+mn-lt"/>
              <a:ea typeface="+mn-ea"/>
              <a:cs typeface="+mn-cs"/>
            </a:rPr>
            <a:t>Vi</a:t>
          </a:r>
          <a:r>
            <a:rPr lang="da-DK" sz="1100" b="0" i="0" baseline="0">
              <a:solidFill>
                <a:schemeClr val="dk1"/>
              </a:solidFill>
              <a:effectLst/>
              <a:latin typeface="+mn-lt"/>
              <a:ea typeface="+mn-ea"/>
              <a:cs typeface="+mn-cs"/>
            </a:rPr>
            <a:t> for</a:t>
          </a:r>
          <a:r>
            <a:rPr lang="da-DK" sz="1100" b="0" i="0">
              <a:solidFill>
                <a:schemeClr val="dk1"/>
              </a:solidFill>
              <a:effectLst/>
              <a:latin typeface="+mn-lt"/>
              <a:ea typeface="+mn-ea"/>
              <a:cs typeface="+mn-cs"/>
            </a:rPr>
            <a:t>udsætter, at det gennemsnitlige elforbrug for husstanden er over 4.000 kWh, og der betales nedsat elafgift</a:t>
          </a:r>
          <a:r>
            <a:rPr lang="da-DK" sz="1100" b="0" i="0" baseline="0">
              <a:solidFill>
                <a:schemeClr val="dk1"/>
              </a:solidFill>
              <a:effectLst/>
              <a:latin typeface="+mn-lt"/>
              <a:ea typeface="+mn-ea"/>
              <a:cs typeface="+mn-cs"/>
            </a:rPr>
            <a:t> for hele varmepumpens forbrug. Fra januar 2023 er el transporttariffen ændret, vi har regnet med en gns. pris for en dag i vinterhalvåret. Du kan se nye tariffer her https://radiuselnet.dk/elnetkunder/tariffer-og-netabonnement/  </a:t>
          </a:r>
          <a:endParaRPr lang="da-DK">
            <a:effectLst/>
          </a:endParaRPr>
        </a:p>
        <a:p>
          <a:pPr marL="457200" marR="0" lvl="1" indent="0" defTabSz="914400" eaLnBrk="1" fontAlgn="auto" latinLnBrk="0" hangingPunct="1">
            <a:lnSpc>
              <a:spcPct val="100000"/>
            </a:lnSpc>
            <a:spcBef>
              <a:spcPts val="0"/>
            </a:spcBef>
            <a:spcAft>
              <a:spcPts val="0"/>
            </a:spcAft>
            <a:buClrTx/>
            <a:buSzTx/>
            <a:buFontTx/>
            <a:buNone/>
            <a:tabLst/>
            <a:defRPr/>
          </a:pPr>
          <a:endParaRPr lang="da-DK">
            <a:effectLst/>
          </a:endParaRPr>
        </a:p>
        <a:p>
          <a:endParaRPr lang="da-DK" sz="1100" b="0" i="0">
            <a:solidFill>
              <a:schemeClr val="dk1"/>
            </a:solidFill>
            <a:effectLst/>
            <a:latin typeface="+mn-lt"/>
            <a:ea typeface="+mn-ea"/>
            <a:cs typeface="+mn-cs"/>
          </a:endParaRPr>
        </a:p>
        <a:p>
          <a:pPr lvl="1"/>
          <a:r>
            <a:rPr lang="da-DK" sz="1100" b="1">
              <a:solidFill>
                <a:schemeClr val="dk1"/>
              </a:solidFill>
              <a:effectLst/>
              <a:latin typeface="+mn-lt"/>
              <a:ea typeface="+mn-ea"/>
              <a:cs typeface="+mn-cs"/>
            </a:rPr>
            <a:t>***</a:t>
          </a:r>
          <a:r>
            <a:rPr lang="da-DK" sz="1100" b="0">
              <a:solidFill>
                <a:schemeClr val="dk1"/>
              </a:solidFill>
              <a:effectLst/>
              <a:latin typeface="+mn-lt"/>
              <a:ea typeface="+mn-ea"/>
              <a:cs typeface="+mn-cs"/>
            </a:rPr>
            <a:t>Der er</a:t>
          </a:r>
          <a:r>
            <a:rPr lang="da-DK" sz="1100" b="0" baseline="0">
              <a:solidFill>
                <a:schemeClr val="dk1"/>
              </a:solidFill>
              <a:effectLst/>
              <a:latin typeface="+mn-lt"/>
              <a:ea typeface="+mn-ea"/>
              <a:cs typeface="+mn-cs"/>
            </a:rPr>
            <a:t> anvendt en årsvirkningsgrad (SCOP) til varmepumpen på 3,15. Dette vurderes repræsentativt for bygningsmassen i Greve. Specielt når det tages in mente, at langt de fleste huse har radiatoranlæg og derfor kræver relative høje fremløbstemperaturer for at opretholde varmekomforten. </a:t>
          </a:r>
          <a:r>
            <a:rPr lang="da-DK" sz="1100" b="0" i="0">
              <a:solidFill>
                <a:schemeClr val="dk1"/>
              </a:solidFill>
              <a:effectLst/>
              <a:latin typeface="+mn-lt"/>
              <a:ea typeface="+mn-ea"/>
              <a:cs typeface="+mn-cs"/>
            </a:rPr>
            <a:t>SCOP er en parameter, der viser, hvor effektiv en varmepumpe er til at levere varme set over et helt år. </a:t>
          </a:r>
          <a:r>
            <a:rPr lang="da-DK" sz="1100" b="0" i="1">
              <a:solidFill>
                <a:schemeClr val="dk1"/>
              </a:solidFill>
              <a:effectLst/>
              <a:latin typeface="+mn-lt"/>
              <a:ea typeface="+mn-ea"/>
              <a:cs typeface="+mn-cs"/>
            </a:rPr>
            <a:t>SCOP-værdi på 3,15 = produktion af 3,15 kWh varme ved forbrug af 1 kWh el.</a:t>
          </a:r>
          <a:endParaRPr lang="da-DK">
            <a:effectLst/>
          </a:endParaRPr>
        </a:p>
        <a:p>
          <a:r>
            <a:rPr lang="da-DK" sz="1100" b="0" baseline="0">
              <a:solidFill>
                <a:schemeClr val="dk1"/>
              </a:solidFill>
              <a:effectLst/>
              <a:latin typeface="+mn-lt"/>
              <a:ea typeface="+mn-ea"/>
              <a:cs typeface="+mn-cs"/>
            </a:rPr>
            <a:t> </a:t>
          </a:r>
          <a:endParaRPr lang="da-DK">
            <a:effectLst/>
          </a:endParaRPr>
        </a:p>
        <a:p>
          <a:endParaRPr lang="da-DK" sz="1100"/>
        </a:p>
      </xdr:txBody>
    </xdr:sp>
    <xdr:clientData/>
  </xdr:twoCellAnchor>
  <xdr:twoCellAnchor editAs="oneCell">
    <xdr:from>
      <xdr:col>0</xdr:col>
      <xdr:colOff>292100</xdr:colOff>
      <xdr:row>44</xdr:row>
      <xdr:rowOff>800100</xdr:rowOff>
    </xdr:from>
    <xdr:to>
      <xdr:col>1</xdr:col>
      <xdr:colOff>0</xdr:colOff>
      <xdr:row>44</xdr:row>
      <xdr:rowOff>1076326</xdr:rowOff>
    </xdr:to>
    <xdr:pic>
      <xdr:nvPicPr>
        <xdr:cNvPr id="5" name="Grafik 4" descr="Oplysninger med massiv udfyldning">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92100" y="10467975"/>
          <a:ext cx="269875" cy="276226"/>
        </a:xfrm>
        <a:prstGeom prst="rect">
          <a:avLst/>
        </a:prstGeom>
      </xdr:spPr>
    </xdr:pic>
    <xdr:clientData/>
  </xdr:twoCellAnchor>
  <xdr:twoCellAnchor>
    <xdr:from>
      <xdr:col>1</xdr:col>
      <xdr:colOff>66675</xdr:colOff>
      <xdr:row>36</xdr:row>
      <xdr:rowOff>85725</xdr:rowOff>
    </xdr:from>
    <xdr:to>
      <xdr:col>6</xdr:col>
      <xdr:colOff>209550</xdr:colOff>
      <xdr:row>39</xdr:row>
      <xdr:rowOff>171450</xdr:rowOff>
    </xdr:to>
    <xdr:sp macro="" textlink="">
      <xdr:nvSpPr>
        <xdr:cNvPr id="6" name="Tekstfelt 5">
          <a:extLst>
            <a:ext uri="{FF2B5EF4-FFF2-40B4-BE49-F238E27FC236}">
              <a16:creationId xmlns:a16="http://schemas.microsoft.com/office/drawing/2014/main" id="{00000000-0008-0000-0500-000006000000}"/>
            </a:ext>
          </a:extLst>
        </xdr:cNvPr>
        <xdr:cNvSpPr txBox="1"/>
      </xdr:nvSpPr>
      <xdr:spPr>
        <a:xfrm>
          <a:off x="600075" y="8229600"/>
          <a:ext cx="459105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400">
              <a:solidFill>
                <a:srgbClr val="FFFF00"/>
              </a:solidFill>
            </a:rPr>
            <a:t>FORVENTEDE ÅRLIGE BESPARELSE</a:t>
          </a:r>
          <a:r>
            <a:rPr lang="da-DK" sz="1400" baseline="0">
              <a:solidFill>
                <a:srgbClr val="FFFF00"/>
              </a:solidFill>
            </a:rPr>
            <a:t> HVIS FJERNVARME VÆLGES SOM OPVARMNINGSFORM</a:t>
          </a:r>
          <a:endParaRPr lang="da-DK" sz="1400">
            <a:solidFill>
              <a:srgbClr val="FFFF00"/>
            </a:solidFill>
          </a:endParaRPr>
        </a:p>
      </xdr:txBody>
    </xdr:sp>
    <xdr:clientData/>
  </xdr:twoCellAnchor>
</xdr:wsDr>
</file>

<file path=xl/theme/theme1.xml><?xml version="1.0" encoding="utf-8"?>
<a:theme xmlns:a="http://schemas.openxmlformats.org/drawingml/2006/main" name="Office-tema">
  <a:themeElements>
    <a:clrScheme name="Brugerdefineret 2">
      <a:dk1>
        <a:sysClr val="windowText" lastClr="000000"/>
      </a:dk1>
      <a:lt1>
        <a:sysClr val="window" lastClr="FFFFFF"/>
      </a:lt1>
      <a:dk2>
        <a:srgbClr val="335B74"/>
      </a:dk2>
      <a:lt2>
        <a:srgbClr val="DFE3E5"/>
      </a:lt2>
      <a:accent1>
        <a:srgbClr val="1CADE4"/>
      </a:accent1>
      <a:accent2>
        <a:srgbClr val="2683C6"/>
      </a:accent2>
      <a:accent3>
        <a:srgbClr val="27CED7"/>
      </a:accent3>
      <a:accent4>
        <a:srgbClr val="92D050"/>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E2F30-2609-4526-8CCD-4B9D2D02ED91}">
  <sheetPr codeName="Ark1">
    <tabColor theme="8" tint="0.39997558519241921"/>
  </sheetPr>
  <dimension ref="A1:AD81"/>
  <sheetViews>
    <sheetView tabSelected="1" showWhiteSpace="0" zoomScaleNormal="100" zoomScalePageLayoutView="106" workbookViewId="0">
      <selection activeCell="H8" sqref="H8"/>
    </sheetView>
  </sheetViews>
  <sheetFormatPr defaultColWidth="0" defaultRowHeight="15" zeroHeight="1" x14ac:dyDescent="0.25"/>
  <cols>
    <col min="1" max="1" width="1.85546875" style="34" customWidth="1"/>
    <col min="2" max="2" width="2" style="34" customWidth="1"/>
    <col min="3" max="3" width="32.85546875" style="34" customWidth="1"/>
    <col min="4" max="4" width="12" style="34" customWidth="1"/>
    <col min="5" max="5" width="6.28515625" style="34" customWidth="1"/>
    <col min="6" max="6" width="9.85546875" style="34" customWidth="1"/>
    <col min="7" max="7" width="1.5703125" style="34" customWidth="1"/>
    <col min="8" max="8" width="12.140625" style="34" customWidth="1"/>
    <col min="9" max="9" width="6.5703125" style="34" customWidth="1"/>
    <col min="10" max="10" width="5.5703125" style="34" customWidth="1"/>
    <col min="11" max="11" width="1.28515625" style="34" hidden="1" customWidth="1"/>
    <col min="12" max="12" width="10" style="34" hidden="1" customWidth="1"/>
    <col min="13" max="13" width="7.28515625" style="34" hidden="1" customWidth="1"/>
    <col min="14" max="15" width="6.7109375" style="34" hidden="1" customWidth="1"/>
    <col min="16" max="16" width="9.5703125" style="34" hidden="1" customWidth="1"/>
    <col min="17" max="17" width="6.28515625" style="34" hidden="1" customWidth="1"/>
    <col min="18" max="18" width="12.28515625" style="34" hidden="1" customWidth="1"/>
    <col min="19" max="19" width="4.140625" style="1" hidden="1" customWidth="1"/>
    <col min="20" max="16384" width="9.140625" style="1" hidden="1"/>
  </cols>
  <sheetData>
    <row r="1" spans="1:19" ht="66" customHeight="1" x14ac:dyDescent="0.25">
      <c r="A1" s="95"/>
      <c r="B1" s="95"/>
      <c r="C1" s="95"/>
      <c r="D1" s="95"/>
      <c r="E1" s="95"/>
      <c r="F1" s="95"/>
      <c r="G1" s="95"/>
      <c r="H1" s="95"/>
      <c r="I1" s="95"/>
      <c r="J1" s="95"/>
      <c r="K1" s="96"/>
      <c r="L1" s="96"/>
      <c r="M1" s="96"/>
      <c r="N1" s="96"/>
      <c r="O1" s="96"/>
      <c r="P1" s="96"/>
      <c r="Q1" s="96"/>
      <c r="R1" s="1"/>
    </row>
    <row r="2" spans="1:19" ht="19.5" customHeight="1" x14ac:dyDescent="0.25">
      <c r="A2" s="1"/>
      <c r="B2" s="1"/>
      <c r="C2" s="97" t="s">
        <v>14</v>
      </c>
      <c r="D2" s="97"/>
      <c r="E2" s="97"/>
      <c r="F2" s="97"/>
      <c r="G2" s="97"/>
      <c r="H2" s="97"/>
      <c r="I2" s="97"/>
      <c r="J2" s="97"/>
      <c r="K2" s="97"/>
      <c r="L2" s="97"/>
      <c r="M2" s="97"/>
      <c r="N2" s="97"/>
      <c r="O2" s="97"/>
      <c r="P2" s="97"/>
      <c r="Q2" s="1"/>
      <c r="R2" s="1"/>
    </row>
    <row r="3" spans="1:19" x14ac:dyDescent="0.25">
      <c r="A3" s="1"/>
      <c r="B3" s="1"/>
      <c r="C3" s="1"/>
      <c r="D3" s="1"/>
      <c r="E3" s="1"/>
      <c r="F3" s="1"/>
      <c r="G3" s="1"/>
      <c r="H3" s="1"/>
      <c r="I3" s="1"/>
      <c r="J3" s="1"/>
      <c r="K3" s="1"/>
      <c r="L3" s="1"/>
      <c r="M3" s="1"/>
      <c r="N3" s="1"/>
      <c r="O3" s="1"/>
      <c r="P3" s="1"/>
      <c r="Q3" s="1"/>
      <c r="R3" s="1"/>
    </row>
    <row r="4" spans="1:19" ht="14.25" customHeight="1" x14ac:dyDescent="0.25">
      <c r="A4" s="1"/>
      <c r="B4" s="1"/>
      <c r="C4" s="1"/>
      <c r="D4" s="1"/>
      <c r="E4" s="1"/>
      <c r="F4" s="1"/>
      <c r="G4" s="1"/>
      <c r="H4" s="1"/>
      <c r="I4" s="1"/>
      <c r="J4" s="1"/>
      <c r="K4" s="1"/>
      <c r="L4" s="1"/>
      <c r="M4" s="1"/>
      <c r="N4" s="1"/>
      <c r="O4" s="1"/>
      <c r="P4" s="1"/>
      <c r="Q4" s="1"/>
      <c r="R4" s="1"/>
    </row>
    <row r="5" spans="1:19" ht="97.5" customHeight="1" x14ac:dyDescent="0.25">
      <c r="A5" s="1"/>
      <c r="B5" s="1"/>
      <c r="C5" s="1"/>
      <c r="D5" s="1"/>
      <c r="E5" s="1"/>
      <c r="F5" s="1"/>
      <c r="G5" s="1"/>
      <c r="H5" s="1"/>
      <c r="I5" s="1"/>
      <c r="J5" s="1"/>
      <c r="K5" s="1"/>
      <c r="L5" s="1"/>
      <c r="M5" s="1"/>
      <c r="N5" s="1"/>
      <c r="O5" s="1"/>
      <c r="P5" s="1"/>
      <c r="Q5" s="1"/>
      <c r="R5" s="1"/>
    </row>
    <row r="6" spans="1:19" ht="30" customHeight="1" x14ac:dyDescent="0.25">
      <c r="A6" s="1"/>
      <c r="B6" s="124"/>
      <c r="C6" s="185" t="s">
        <v>47</v>
      </c>
      <c r="D6" s="185"/>
      <c r="E6" s="185"/>
      <c r="F6" s="185"/>
      <c r="G6" s="185"/>
      <c r="H6" s="185"/>
      <c r="I6" s="185"/>
      <c r="J6" s="125"/>
      <c r="K6" s="1"/>
      <c r="L6" s="1"/>
      <c r="M6" s="1"/>
      <c r="N6" s="1"/>
      <c r="O6" s="1"/>
      <c r="P6" s="1"/>
      <c r="Q6" s="1"/>
      <c r="R6" s="1"/>
    </row>
    <row r="7" spans="1:19" ht="33" customHeight="1" thickBot="1" x14ac:dyDescent="0.3">
      <c r="A7" s="1"/>
      <c r="B7" s="58"/>
      <c r="C7" s="51" t="s">
        <v>60</v>
      </c>
      <c r="D7" s="52"/>
      <c r="E7" s="52"/>
      <c r="F7" s="53"/>
      <c r="G7" s="53"/>
      <c r="H7" s="53"/>
      <c r="I7" s="53"/>
      <c r="J7" s="1"/>
      <c r="K7" s="1"/>
      <c r="L7" s="1"/>
      <c r="M7" s="1"/>
      <c r="N7" s="1"/>
      <c r="O7" s="1"/>
      <c r="P7" s="1"/>
      <c r="Q7" s="1"/>
      <c r="R7" s="1"/>
    </row>
    <row r="8" spans="1:19" ht="24" customHeight="1" thickBot="1" x14ac:dyDescent="0.3">
      <c r="A8" s="1"/>
      <c r="B8" s="58"/>
      <c r="C8" s="192" t="s">
        <v>38</v>
      </c>
      <c r="D8" s="192"/>
      <c r="E8" s="192"/>
      <c r="F8" s="192"/>
      <c r="G8" s="54"/>
      <c r="H8" s="101">
        <v>130</v>
      </c>
      <c r="I8" s="54" t="s">
        <v>8</v>
      </c>
      <c r="J8" s="1"/>
      <c r="K8" s="1"/>
      <c r="L8" s="1"/>
      <c r="M8" s="1"/>
      <c r="N8" s="1"/>
      <c r="O8" s="1"/>
      <c r="P8" s="189"/>
      <c r="Q8" s="189"/>
      <c r="R8" s="189"/>
    </row>
    <row r="9" spans="1:19" ht="4.5" customHeight="1" x14ac:dyDescent="0.25">
      <c r="A9" s="1"/>
      <c r="B9" s="58"/>
      <c r="C9" s="103"/>
      <c r="D9" s="103"/>
      <c r="E9" s="103"/>
      <c r="F9" s="103"/>
      <c r="G9" s="54"/>
      <c r="H9" s="99"/>
      <c r="I9" s="54"/>
      <c r="J9" s="1"/>
      <c r="K9" s="1"/>
      <c r="L9" s="1"/>
      <c r="M9" s="1"/>
      <c r="N9" s="1"/>
      <c r="O9" s="1"/>
      <c r="P9" s="98"/>
      <c r="Q9" s="98"/>
      <c r="R9" s="98"/>
    </row>
    <row r="10" spans="1:19" ht="15.75" customHeight="1" x14ac:dyDescent="0.25">
      <c r="A10" s="1"/>
      <c r="B10" s="58"/>
      <c r="C10" s="77"/>
      <c r="D10" s="77"/>
      <c r="E10" s="77"/>
      <c r="F10" s="77"/>
      <c r="G10" s="77"/>
      <c r="H10" s="114"/>
      <c r="I10" s="77"/>
      <c r="J10" s="1"/>
      <c r="K10" s="1"/>
      <c r="L10" s="1"/>
      <c r="M10" s="1"/>
      <c r="N10" s="1"/>
      <c r="O10" s="1"/>
      <c r="P10" s="1"/>
      <c r="Q10" s="1"/>
      <c r="R10" s="1"/>
    </row>
    <row r="11" spans="1:19" ht="7.5" customHeight="1" x14ac:dyDescent="0.25">
      <c r="A11" s="1"/>
      <c r="B11" s="58"/>
      <c r="C11" s="54"/>
      <c r="D11" s="54"/>
      <c r="E11" s="54"/>
      <c r="F11" s="54"/>
      <c r="G11" s="54"/>
      <c r="H11" s="72"/>
      <c r="I11" s="54"/>
      <c r="J11" s="1"/>
      <c r="K11" s="1"/>
      <c r="L11" s="1"/>
      <c r="M11" s="1"/>
      <c r="N11" s="1"/>
      <c r="O11" s="1"/>
      <c r="P11" s="1"/>
      <c r="Q11" s="1"/>
      <c r="R11" s="1"/>
    </row>
    <row r="12" spans="1:19" ht="18" customHeight="1" thickBot="1" x14ac:dyDescent="0.3">
      <c r="A12" s="1"/>
      <c r="B12" s="58"/>
      <c r="C12" s="51" t="s">
        <v>104</v>
      </c>
      <c r="D12" s="54" t="s">
        <v>14</v>
      </c>
      <c r="E12" s="54"/>
      <c r="F12" s="178"/>
      <c r="G12" s="178"/>
      <c r="H12" s="182" t="s">
        <v>95</v>
      </c>
      <c r="I12" s="178"/>
      <c r="J12" s="1"/>
      <c r="K12" s="1"/>
      <c r="L12" s="1"/>
      <c r="M12" s="1"/>
      <c r="N12" s="1"/>
      <c r="O12" s="1"/>
      <c r="P12" s="1"/>
      <c r="Q12" s="1"/>
      <c r="R12" s="1"/>
    </row>
    <row r="13" spans="1:19" ht="24.75" customHeight="1" thickBot="1" x14ac:dyDescent="0.3">
      <c r="A13" s="1"/>
      <c r="B13" s="58"/>
      <c r="C13" s="192" t="s">
        <v>101</v>
      </c>
      <c r="D13" s="192"/>
      <c r="E13" s="192"/>
      <c r="F13" s="192"/>
      <c r="G13" s="54"/>
      <c r="H13" s="101">
        <v>6</v>
      </c>
      <c r="I13" s="54" t="s">
        <v>11</v>
      </c>
      <c r="J13" s="1"/>
      <c r="K13" s="1"/>
      <c r="L13" s="1"/>
      <c r="M13" s="1"/>
      <c r="N13" s="1"/>
      <c r="O13" s="1"/>
      <c r="P13" s="1"/>
      <c r="Q13" s="1"/>
      <c r="R13" s="5" t="s">
        <v>96</v>
      </c>
      <c r="S13" s="5" t="s">
        <v>14</v>
      </c>
    </row>
    <row r="14" spans="1:19" ht="18" customHeight="1" x14ac:dyDescent="0.25">
      <c r="A14" s="1"/>
      <c r="B14" s="58"/>
      <c r="C14" s="192" t="s">
        <v>102</v>
      </c>
      <c r="D14" s="192"/>
      <c r="E14" s="192"/>
      <c r="F14" s="192"/>
      <c r="G14" s="54"/>
      <c r="H14" s="73">
        <f>IF(H13&lt;6,97,90)</f>
        <v>90</v>
      </c>
      <c r="I14" s="54" t="s">
        <v>12</v>
      </c>
      <c r="J14" s="1"/>
      <c r="K14" s="1"/>
      <c r="L14" s="1"/>
      <c r="M14" s="1"/>
      <c r="N14" s="1"/>
      <c r="O14" s="1"/>
      <c r="P14" s="1"/>
      <c r="Q14" s="1"/>
      <c r="R14" s="5" t="s">
        <v>95</v>
      </c>
      <c r="S14" s="179">
        <v>2</v>
      </c>
    </row>
    <row r="15" spans="1:19" ht="18" customHeight="1" x14ac:dyDescent="0.25">
      <c r="A15" s="1"/>
      <c r="B15" s="58"/>
      <c r="C15" s="192" t="s">
        <v>103</v>
      </c>
      <c r="D15" s="192"/>
      <c r="E15" s="192"/>
      <c r="F15" s="192"/>
      <c r="G15" s="54"/>
      <c r="H15" s="104">
        <v>10</v>
      </c>
      <c r="I15" s="54" t="s">
        <v>7</v>
      </c>
      <c r="J15" s="1"/>
      <c r="K15" s="1"/>
      <c r="L15" s="1"/>
      <c r="M15" s="1"/>
      <c r="N15" s="1"/>
      <c r="O15" s="1"/>
      <c r="P15" s="1"/>
      <c r="Q15" s="1"/>
      <c r="R15" s="1"/>
    </row>
    <row r="16" spans="1:19" ht="21" customHeight="1" x14ac:dyDescent="0.25">
      <c r="A16" s="1"/>
      <c r="B16" s="58"/>
      <c r="C16" s="103" t="str">
        <f>IF(S14&gt;1, "Oliepris pr. liter inkl. moms og afgifter*", "Gaspris inkl. moms og afgifter ")</f>
        <v>Oliepris pr. liter inkl. moms og afgifter*</v>
      </c>
      <c r="D16" s="54"/>
      <c r="E16" s="54"/>
      <c r="F16" s="54"/>
      <c r="G16" s="54"/>
      <c r="H16" s="177">
        <f>17</f>
        <v>17</v>
      </c>
      <c r="I16" s="54" t="s">
        <v>105</v>
      </c>
      <c r="J16" s="1"/>
      <c r="K16" s="1"/>
      <c r="L16" s="1"/>
      <c r="M16" s="1"/>
      <c r="N16" s="1"/>
      <c r="O16" s="1"/>
      <c r="P16" s="1"/>
      <c r="Q16" s="1"/>
      <c r="R16" s="1"/>
    </row>
    <row r="17" spans="1:18" s="1" customFormat="1" ht="18" customHeight="1" x14ac:dyDescent="0.25">
      <c r="B17" s="58"/>
      <c r="C17" s="181" t="s">
        <v>100</v>
      </c>
      <c r="D17" s="77"/>
      <c r="E17" s="77"/>
      <c r="F17" s="77"/>
      <c r="G17" s="77"/>
      <c r="H17" s="115"/>
      <c r="I17" s="180"/>
    </row>
    <row r="18" spans="1:18" s="1" customFormat="1" ht="25.5" customHeight="1" thickBot="1" x14ac:dyDescent="0.3">
      <c r="B18" s="58"/>
      <c r="C18" s="51" t="s">
        <v>61</v>
      </c>
      <c r="D18" s="54"/>
      <c r="E18" s="54"/>
      <c r="F18" s="54"/>
      <c r="G18" s="54"/>
      <c r="H18" s="74"/>
      <c r="I18" s="54"/>
    </row>
    <row r="19" spans="1:18" s="1" customFormat="1" ht="24" customHeight="1" thickBot="1" x14ac:dyDescent="0.3">
      <c r="B19" s="58"/>
      <c r="C19" s="192" t="s">
        <v>97</v>
      </c>
      <c r="D19" s="192"/>
      <c r="E19" s="192"/>
      <c r="F19" s="192"/>
      <c r="G19" s="54"/>
      <c r="H19" s="100">
        <v>1830</v>
      </c>
      <c r="I19" s="54" t="str">
        <f>IF(S14&gt;1,"liter","m3")</f>
        <v>liter</v>
      </c>
    </row>
    <row r="20" spans="1:18" s="1" customFormat="1" ht="18" customHeight="1" x14ac:dyDescent="0.25">
      <c r="B20" s="58"/>
      <c r="C20" s="192" t="s">
        <v>13</v>
      </c>
      <c r="D20" s="192"/>
      <c r="E20" s="192"/>
      <c r="F20" s="192"/>
      <c r="G20" s="54"/>
      <c r="H20" s="55">
        <f>H19*H15*H14/100</f>
        <v>16470</v>
      </c>
      <c r="I20" s="54" t="s">
        <v>7</v>
      </c>
    </row>
    <row r="21" spans="1:18" s="1" customFormat="1" ht="13.5" customHeight="1" x14ac:dyDescent="0.25">
      <c r="B21" s="58"/>
      <c r="C21" s="54"/>
      <c r="D21" s="54"/>
      <c r="E21" s="54"/>
      <c r="F21" s="54"/>
      <c r="G21" s="54"/>
      <c r="H21" s="54"/>
      <c r="I21" s="54"/>
    </row>
    <row r="22" spans="1:18" s="1" customFormat="1" ht="13.5" customHeight="1" x14ac:dyDescent="0.25">
      <c r="B22" s="58"/>
      <c r="C22" s="77"/>
      <c r="D22" s="77"/>
      <c r="E22" s="77"/>
      <c r="F22" s="77"/>
      <c r="G22" s="77"/>
      <c r="H22" s="77"/>
      <c r="I22" s="77"/>
    </row>
    <row r="23" spans="1:18" s="1" customFormat="1" ht="13.5" customHeight="1" x14ac:dyDescent="0.25">
      <c r="B23" s="58"/>
      <c r="C23" s="54"/>
      <c r="D23" s="54"/>
      <c r="E23" s="54"/>
      <c r="F23" s="54"/>
      <c r="G23" s="54"/>
      <c r="H23" s="54"/>
      <c r="I23" s="54"/>
    </row>
    <row r="24" spans="1:18" s="1" customFormat="1" ht="16.5" customHeight="1" x14ac:dyDescent="0.25">
      <c r="B24" s="58"/>
      <c r="C24" s="51" t="s">
        <v>62</v>
      </c>
      <c r="D24" s="54"/>
      <c r="E24" s="54"/>
      <c r="F24" s="54"/>
      <c r="G24" s="54"/>
      <c r="H24" s="56">
        <f>H20/1000</f>
        <v>16.47</v>
      </c>
      <c r="I24" s="54" t="s">
        <v>6</v>
      </c>
    </row>
    <row r="25" spans="1:18" s="1" customFormat="1" ht="22.5" customHeight="1" x14ac:dyDescent="0.25">
      <c r="B25" s="102"/>
      <c r="C25" s="92" t="s">
        <v>70</v>
      </c>
      <c r="D25" s="58"/>
      <c r="E25" s="58"/>
      <c r="F25" s="58"/>
      <c r="G25" s="58"/>
      <c r="H25" s="58"/>
      <c r="I25" s="58"/>
    </row>
    <row r="26" spans="1:18" s="1" customFormat="1" ht="26.25" customHeight="1" x14ac:dyDescent="0.25">
      <c r="B26" s="47"/>
      <c r="C26" s="48"/>
      <c r="D26" s="4"/>
      <c r="E26" s="4"/>
      <c r="F26" s="4"/>
      <c r="G26" s="4"/>
      <c r="H26" s="4"/>
      <c r="I26" s="4"/>
    </row>
    <row r="27" spans="1:18" ht="33.75" customHeight="1" x14ac:dyDescent="0.25">
      <c r="A27" s="1"/>
      <c r="B27" s="126"/>
      <c r="C27" s="132" t="s">
        <v>71</v>
      </c>
      <c r="D27" s="127"/>
      <c r="E27" s="127"/>
      <c r="F27" s="127"/>
      <c r="G27" s="127"/>
      <c r="H27" s="127"/>
      <c r="I27" s="127"/>
      <c r="J27" s="125"/>
      <c r="K27" s="1"/>
      <c r="L27" s="1"/>
      <c r="M27" s="1"/>
      <c r="N27" s="1"/>
      <c r="O27" s="1"/>
      <c r="P27" s="1"/>
      <c r="Q27" s="1"/>
      <c r="R27" s="1"/>
    </row>
    <row r="28" spans="1:18" s="1" customFormat="1" ht="7.5" customHeight="1" x14ac:dyDescent="0.25">
      <c r="B28" s="47"/>
      <c r="C28" s="48"/>
      <c r="D28" s="4"/>
      <c r="E28" s="4"/>
      <c r="F28" s="4"/>
      <c r="G28" s="4"/>
      <c r="H28" s="4"/>
      <c r="I28" s="4"/>
    </row>
    <row r="29" spans="1:18" s="1" customFormat="1" ht="22.5" customHeight="1" x14ac:dyDescent="0.25">
      <c r="B29" s="47"/>
      <c r="C29" s="130" t="s">
        <v>72</v>
      </c>
      <c r="D29" s="58"/>
      <c r="E29" s="58"/>
      <c r="F29" s="58"/>
      <c r="G29" s="58"/>
      <c r="H29" s="54">
        <v>250</v>
      </c>
      <c r="I29" s="54" t="s">
        <v>25</v>
      </c>
    </row>
    <row r="30" spans="1:18" s="1" customFormat="1" ht="22.5" customHeight="1" x14ac:dyDescent="0.25">
      <c r="B30" s="47"/>
      <c r="C30" s="131" t="s">
        <v>49</v>
      </c>
      <c r="D30" s="58"/>
      <c r="E30" s="58"/>
      <c r="F30" s="58"/>
      <c r="G30" s="58"/>
      <c r="H30" s="59">
        <v>34995</v>
      </c>
      <c r="I30" s="54" t="s">
        <v>0</v>
      </c>
    </row>
    <row r="31" spans="1:18" s="1" customFormat="1" ht="44.25" customHeight="1" x14ac:dyDescent="0.25">
      <c r="B31" s="47"/>
      <c r="C31" s="3" t="s">
        <v>67</v>
      </c>
      <c r="D31" s="4"/>
      <c r="E31" s="4"/>
      <c r="F31" s="4"/>
      <c r="G31" s="4"/>
      <c r="H31" s="4"/>
      <c r="I31" s="4"/>
    </row>
    <row r="32" spans="1:18" s="1" customFormat="1" ht="14.25" customHeight="1" x14ac:dyDescent="0.25">
      <c r="B32" s="4"/>
      <c r="C32" s="191" t="s">
        <v>14</v>
      </c>
      <c r="D32" s="191"/>
      <c r="E32" s="191"/>
      <c r="F32" s="191"/>
      <c r="G32" s="191"/>
      <c r="H32" s="191"/>
      <c r="I32" s="191"/>
    </row>
    <row r="33" spans="1:30" ht="4.5" customHeight="1" x14ac:dyDescent="0.25">
      <c r="A33" s="1"/>
      <c r="B33" s="4"/>
      <c r="C33" s="4" t="s">
        <v>14</v>
      </c>
      <c r="D33" s="1"/>
      <c r="E33" s="1"/>
      <c r="F33" s="1"/>
      <c r="G33" s="1"/>
      <c r="H33" s="94" t="s">
        <v>14</v>
      </c>
      <c r="I33" s="3" t="s">
        <v>14</v>
      </c>
      <c r="J33" s="1"/>
      <c r="K33" s="1"/>
      <c r="L33" s="1"/>
      <c r="M33" s="1"/>
      <c r="N33" s="1"/>
      <c r="O33" s="1"/>
      <c r="P33" s="1"/>
      <c r="Q33" s="1"/>
      <c r="R33" s="1"/>
    </row>
    <row r="34" spans="1:30" ht="36.75" customHeight="1" x14ac:dyDescent="0.25">
      <c r="A34" s="1"/>
      <c r="B34" s="128"/>
      <c r="C34" s="186" t="s">
        <v>48</v>
      </c>
      <c r="D34" s="186"/>
      <c r="E34" s="186"/>
      <c r="F34" s="186"/>
      <c r="G34" s="186"/>
      <c r="H34" s="186"/>
      <c r="I34" s="186"/>
      <c r="J34" s="129"/>
      <c r="K34" s="1"/>
      <c r="L34" s="1"/>
      <c r="M34" s="1"/>
      <c r="N34" s="1"/>
      <c r="O34" s="1"/>
      <c r="P34" s="1"/>
      <c r="Q34" s="1"/>
      <c r="R34" s="1"/>
    </row>
    <row r="35" spans="1:30" ht="16.5" customHeight="1" x14ac:dyDescent="0.25">
      <c r="A35" s="1"/>
      <c r="B35" s="128"/>
      <c r="C35" s="186"/>
      <c r="D35" s="186"/>
      <c r="E35" s="186"/>
      <c r="F35" s="186"/>
      <c r="G35" s="186"/>
      <c r="H35" s="186"/>
      <c r="I35" s="186"/>
      <c r="J35" s="129"/>
      <c r="K35" s="1"/>
      <c r="L35" s="1"/>
      <c r="M35" s="1"/>
      <c r="N35" s="1"/>
      <c r="O35" s="1"/>
      <c r="P35" s="1"/>
      <c r="Q35" s="1"/>
      <c r="R35" s="1"/>
    </row>
    <row r="36" spans="1:30" ht="9.75" customHeight="1" x14ac:dyDescent="0.25">
      <c r="A36" s="1"/>
      <c r="B36" s="58"/>
      <c r="C36" s="58"/>
      <c r="D36" s="58"/>
      <c r="E36" s="58"/>
      <c r="F36" s="58"/>
      <c r="G36" s="58"/>
      <c r="H36" s="58"/>
      <c r="I36" s="58"/>
      <c r="J36" s="1"/>
      <c r="K36" s="1"/>
      <c r="L36" s="1"/>
      <c r="M36" s="1"/>
      <c r="N36" s="1"/>
      <c r="O36" s="1"/>
      <c r="P36" s="1"/>
      <c r="Q36" s="1"/>
      <c r="R36" s="1"/>
    </row>
    <row r="37" spans="1:30" ht="0.75" customHeight="1" x14ac:dyDescent="0.25">
      <c r="A37" s="1"/>
      <c r="B37" s="58"/>
      <c r="C37" s="58"/>
      <c r="D37" s="58"/>
      <c r="E37" s="58"/>
      <c r="F37" s="58"/>
      <c r="G37" s="58"/>
      <c r="H37" s="58"/>
      <c r="I37" s="58"/>
      <c r="J37" s="1"/>
      <c r="K37" s="1"/>
      <c r="L37" s="1"/>
      <c r="M37" s="1"/>
      <c r="N37" s="1"/>
      <c r="O37" s="1"/>
      <c r="P37" s="1"/>
      <c r="Q37" s="1"/>
      <c r="R37" s="1"/>
      <c r="AB37" s="1" t="s">
        <v>15</v>
      </c>
    </row>
    <row r="38" spans="1:30" ht="6" customHeight="1" x14ac:dyDescent="0.25">
      <c r="A38" s="1"/>
      <c r="B38" s="58"/>
      <c r="C38" s="60" t="s">
        <v>14</v>
      </c>
      <c r="D38" s="61"/>
      <c r="E38" s="61"/>
      <c r="F38" s="61"/>
      <c r="G38" s="61"/>
      <c r="H38" s="61"/>
      <c r="I38" s="61"/>
      <c r="J38" s="1"/>
      <c r="K38" s="1"/>
      <c r="L38" s="1"/>
      <c r="M38" s="1"/>
      <c r="N38" s="1"/>
      <c r="O38" s="1"/>
      <c r="P38" s="1"/>
      <c r="Q38" s="1"/>
      <c r="R38" s="1"/>
      <c r="AB38" s="5" t="s">
        <v>14</v>
      </c>
      <c r="AC38" s="5" t="s">
        <v>14</v>
      </c>
    </row>
    <row r="39" spans="1:30" ht="28.5" customHeight="1" x14ac:dyDescent="0.25">
      <c r="A39" s="1"/>
      <c r="B39" s="58"/>
      <c r="C39" s="58"/>
      <c r="D39" s="62" t="s">
        <v>4</v>
      </c>
      <c r="E39" s="63"/>
      <c r="F39" s="62" t="s">
        <v>53</v>
      </c>
      <c r="G39" s="54"/>
      <c r="H39" s="58"/>
      <c r="I39" s="58"/>
      <c r="J39" s="1"/>
      <c r="K39" s="1"/>
      <c r="L39" s="1"/>
      <c r="M39" s="1"/>
      <c r="N39" s="1"/>
      <c r="O39" s="1"/>
      <c r="P39" s="1"/>
      <c r="Q39" s="1"/>
      <c r="R39" s="1"/>
      <c r="AC39" s="1" t="s">
        <v>14</v>
      </c>
      <c r="AD39" s="1" t="s">
        <v>14</v>
      </c>
    </row>
    <row r="40" spans="1:30" ht="28.5" customHeight="1" x14ac:dyDescent="0.25">
      <c r="A40" s="1"/>
      <c r="B40" s="58"/>
      <c r="C40" s="54" t="s">
        <v>73</v>
      </c>
      <c r="D40" s="64">
        <f>H24</f>
        <v>16.47</v>
      </c>
      <c r="E40" s="65" t="s">
        <v>2</v>
      </c>
      <c r="F40" s="109">
        <v>237.5</v>
      </c>
      <c r="G40" s="66" t="s">
        <v>1</v>
      </c>
      <c r="H40" s="59">
        <f>+D40*F40</f>
        <v>3911.6249999999995</v>
      </c>
      <c r="I40" s="59" t="s">
        <v>0</v>
      </c>
      <c r="J40" s="1"/>
      <c r="K40" s="1"/>
      <c r="L40" s="1"/>
      <c r="M40" s="1"/>
      <c r="N40" s="1"/>
      <c r="O40" s="1"/>
      <c r="P40" s="1"/>
      <c r="Q40" s="1"/>
      <c r="R40" s="1"/>
    </row>
    <row r="41" spans="1:30" ht="28.5" customHeight="1" x14ac:dyDescent="0.25">
      <c r="A41" s="1"/>
      <c r="B41" s="58"/>
      <c r="C41" s="67" t="s">
        <v>68</v>
      </c>
      <c r="D41" s="59">
        <f xml:space="preserve"> D40*3600/(4.2*35)</f>
        <v>403.34693877551018</v>
      </c>
      <c r="E41" s="65" t="s">
        <v>2</v>
      </c>
      <c r="F41" s="110">
        <v>2.4375</v>
      </c>
      <c r="G41" s="66" t="s">
        <v>1</v>
      </c>
      <c r="H41" s="59">
        <f>+D41*F41</f>
        <v>983.15816326530603</v>
      </c>
      <c r="I41" s="59" t="s">
        <v>0</v>
      </c>
      <c r="J41" s="1"/>
      <c r="K41" s="1"/>
      <c r="L41" s="1"/>
      <c r="M41" s="1"/>
      <c r="N41" s="1"/>
      <c r="O41" s="1"/>
      <c r="P41" s="1"/>
      <c r="Q41" s="1"/>
      <c r="R41" s="1"/>
    </row>
    <row r="42" spans="1:30" ht="28.5" customHeight="1" x14ac:dyDescent="0.25">
      <c r="A42" s="2"/>
      <c r="B42" s="58"/>
      <c r="C42" s="54" t="s">
        <v>56</v>
      </c>
      <c r="D42" s="59">
        <f>H8</f>
        <v>130</v>
      </c>
      <c r="E42" s="65" t="s">
        <v>37</v>
      </c>
      <c r="F42" s="109">
        <v>35.391874999999999</v>
      </c>
      <c r="G42" s="66" t="s">
        <v>1</v>
      </c>
      <c r="H42" s="59">
        <f>+D42*F42</f>
        <v>4600.9437499999995</v>
      </c>
      <c r="I42" s="59" t="s">
        <v>25</v>
      </c>
      <c r="J42" s="1"/>
      <c r="K42" s="1"/>
      <c r="L42" s="1"/>
      <c r="M42" s="1"/>
      <c r="N42" s="1"/>
      <c r="O42" s="1"/>
      <c r="P42" s="1"/>
      <c r="Q42" s="1"/>
      <c r="R42" s="1"/>
      <c r="AB42" s="5" t="s">
        <v>14</v>
      </c>
    </row>
    <row r="43" spans="1:30" ht="31.5" customHeight="1" x14ac:dyDescent="0.25">
      <c r="A43" s="1"/>
      <c r="B43" s="58"/>
      <c r="C43" s="54" t="s">
        <v>5</v>
      </c>
      <c r="D43" s="59">
        <v>1</v>
      </c>
      <c r="E43" s="68" t="s">
        <v>2</v>
      </c>
      <c r="F43" s="109">
        <v>375</v>
      </c>
      <c r="G43" s="66" t="s">
        <v>1</v>
      </c>
      <c r="H43" s="59">
        <f>+D43*F43</f>
        <v>375</v>
      </c>
      <c r="I43" s="59" t="s">
        <v>0</v>
      </c>
      <c r="J43" s="1"/>
      <c r="K43" s="1"/>
      <c r="L43" s="1"/>
      <c r="M43" s="1"/>
      <c r="N43" s="1"/>
      <c r="O43" s="1"/>
      <c r="P43" s="1"/>
      <c r="Q43" s="1"/>
      <c r="R43" s="1"/>
      <c r="AB43" s="5" t="s">
        <v>14</v>
      </c>
    </row>
    <row r="44" spans="1:30" ht="28.5" customHeight="1" x14ac:dyDescent="0.25">
      <c r="A44" s="1"/>
      <c r="B44" s="58"/>
      <c r="C44" s="67" t="s">
        <v>108</v>
      </c>
      <c r="D44" s="69">
        <f>H8</f>
        <v>130</v>
      </c>
      <c r="E44" s="65" t="s">
        <v>2</v>
      </c>
      <c r="F44" s="111">
        <v>30</v>
      </c>
      <c r="G44" s="66" t="s">
        <v>1</v>
      </c>
      <c r="H44" s="69">
        <f>D44*F44</f>
        <v>3900</v>
      </c>
      <c r="I44" s="54" t="s">
        <v>0</v>
      </c>
      <c r="J44" s="93"/>
      <c r="K44" s="1"/>
      <c r="L44" s="1"/>
      <c r="M44" s="1"/>
      <c r="N44" s="1"/>
      <c r="O44" s="1"/>
      <c r="P44" s="1"/>
      <c r="Q44" s="1"/>
      <c r="R44" s="1"/>
    </row>
    <row r="45" spans="1:30" ht="36" customHeight="1" x14ac:dyDescent="0.25">
      <c r="A45" s="1"/>
      <c r="B45" s="58"/>
      <c r="C45" s="54" t="s">
        <v>29</v>
      </c>
      <c r="D45" s="54">
        <v>12</v>
      </c>
      <c r="E45" s="65" t="s">
        <v>2</v>
      </c>
      <c r="F45" s="111">
        <v>250</v>
      </c>
      <c r="G45" s="70" t="s">
        <v>1</v>
      </c>
      <c r="H45" s="54">
        <f>D45*F45</f>
        <v>3000</v>
      </c>
      <c r="I45" s="54" t="s">
        <v>0</v>
      </c>
      <c r="J45" s="1"/>
      <c r="K45" s="1"/>
      <c r="L45" s="1"/>
      <c r="M45" s="1"/>
      <c r="N45" s="1"/>
      <c r="O45" s="1"/>
      <c r="P45" s="1"/>
      <c r="Q45" s="1"/>
      <c r="R45" s="1"/>
    </row>
    <row r="46" spans="1:30" s="2" customFormat="1" ht="39" customHeight="1" x14ac:dyDescent="0.25">
      <c r="A46" s="1"/>
      <c r="B46" s="105"/>
      <c r="C46" s="106" t="s">
        <v>30</v>
      </c>
      <c r="D46" s="106"/>
      <c r="E46" s="106"/>
      <c r="F46" s="107"/>
      <c r="G46" s="106"/>
      <c r="H46" s="107">
        <f>SUM(H40:H45)</f>
        <v>16770.726913265305</v>
      </c>
      <c r="I46" s="107" t="s">
        <v>0</v>
      </c>
      <c r="J46" s="108"/>
    </row>
    <row r="47" spans="1:30" ht="21.75" customHeight="1" x14ac:dyDescent="0.25">
      <c r="A47" s="1"/>
      <c r="B47" s="1"/>
      <c r="C47" s="92" t="s">
        <v>14</v>
      </c>
      <c r="D47" s="1"/>
      <c r="E47" s="1"/>
      <c r="F47" s="1"/>
      <c r="G47" s="1"/>
      <c r="H47" s="1"/>
      <c r="I47" s="1"/>
      <c r="J47" s="1"/>
      <c r="K47" s="1"/>
      <c r="L47" s="1"/>
      <c r="M47" s="1"/>
      <c r="N47" s="1"/>
      <c r="O47" s="1"/>
      <c r="P47" s="1"/>
      <c r="Q47" s="1"/>
      <c r="R47" s="1"/>
    </row>
    <row r="48" spans="1:30" ht="9" customHeight="1" x14ac:dyDescent="0.25">
      <c r="A48" s="1"/>
      <c r="B48" s="23"/>
      <c r="C48" s="23"/>
      <c r="D48" s="23"/>
      <c r="E48" s="23"/>
      <c r="F48" s="23"/>
      <c r="G48" s="23"/>
      <c r="H48" s="23"/>
      <c r="I48" s="23"/>
      <c r="J48" s="33"/>
      <c r="K48" s="1"/>
      <c r="L48" s="1"/>
      <c r="M48" s="1"/>
      <c r="N48" s="1"/>
      <c r="O48" s="1"/>
      <c r="P48" s="1"/>
      <c r="Q48" s="1"/>
      <c r="R48" s="1"/>
    </row>
    <row r="49" spans="1:18" ht="30" customHeight="1" x14ac:dyDescent="0.25">
      <c r="A49" s="1"/>
      <c r="B49" s="24"/>
      <c r="C49" s="24"/>
      <c r="D49" s="190" t="s">
        <v>98</v>
      </c>
      <c r="E49" s="190"/>
      <c r="F49" s="30"/>
      <c r="G49" s="193" t="s">
        <v>34</v>
      </c>
      <c r="H49" s="193"/>
      <c r="I49" s="193"/>
      <c r="J49" s="33"/>
      <c r="K49" s="88"/>
      <c r="L49" s="1"/>
      <c r="M49" s="1"/>
      <c r="N49" s="1"/>
      <c r="O49" s="1"/>
      <c r="P49" s="1"/>
      <c r="Q49" s="1"/>
      <c r="R49" s="1"/>
    </row>
    <row r="50" spans="1:18" ht="13.5" customHeight="1" x14ac:dyDescent="0.25">
      <c r="A50" s="1"/>
      <c r="B50" s="24"/>
      <c r="C50" s="24"/>
      <c r="D50" s="173" t="s">
        <v>106</v>
      </c>
      <c r="E50" s="173"/>
      <c r="F50" s="30"/>
      <c r="G50" s="193"/>
      <c r="H50" s="193"/>
      <c r="I50" s="193"/>
      <c r="J50" s="33"/>
      <c r="K50" s="88"/>
      <c r="L50" s="1"/>
      <c r="M50" s="1"/>
      <c r="N50" s="1"/>
      <c r="O50" s="1"/>
      <c r="P50" s="1"/>
      <c r="Q50" s="1"/>
      <c r="R50" s="1"/>
    </row>
    <row r="51" spans="1:18" s="1" customFormat="1" ht="55.5" customHeight="1" x14ac:dyDescent="0.35">
      <c r="B51" s="23"/>
      <c r="C51" s="29" t="s">
        <v>14</v>
      </c>
      <c r="D51" s="43">
        <f>H16*H19-'Fjernvarme abo'!H46</f>
        <v>14339.273086734695</v>
      </c>
      <c r="E51" s="26" t="s">
        <v>25</v>
      </c>
      <c r="F51" s="42"/>
      <c r="G51" s="41"/>
      <c r="H51" s="44">
        <f>Varmepumpe!F33-'Fjernvarme abo'!H46</f>
        <v>12662.260689689279</v>
      </c>
      <c r="I51" s="26" t="s">
        <v>25</v>
      </c>
      <c r="J51" s="41" t="s">
        <v>14</v>
      </c>
      <c r="K51" s="89" t="s">
        <v>14</v>
      </c>
    </row>
    <row r="52" spans="1:18" s="1" customFormat="1" ht="22.5" customHeight="1" x14ac:dyDescent="0.25">
      <c r="B52" s="23"/>
      <c r="C52" s="169" t="s">
        <v>74</v>
      </c>
      <c r="D52" s="27">
        <f>H16*H19</f>
        <v>31110</v>
      </c>
      <c r="E52" s="28" t="s">
        <v>33</v>
      </c>
      <c r="F52" s="23"/>
      <c r="G52" s="23"/>
      <c r="H52" s="27">
        <f>Varmepumpe!F33</f>
        <v>29432.987602954585</v>
      </c>
      <c r="I52" s="28" t="s">
        <v>33</v>
      </c>
      <c r="J52" s="112" t="s">
        <v>14</v>
      </c>
      <c r="K52" s="90" t="s">
        <v>14</v>
      </c>
    </row>
    <row r="53" spans="1:18" s="1" customFormat="1" ht="20.25" customHeight="1" x14ac:dyDescent="0.25">
      <c r="B53" s="23"/>
      <c r="C53" s="32" t="s">
        <v>14</v>
      </c>
      <c r="D53" s="184" t="s">
        <v>107</v>
      </c>
      <c r="E53" s="184"/>
      <c r="F53" s="23"/>
      <c r="G53" s="23"/>
      <c r="H53" s="184" t="s">
        <v>36</v>
      </c>
      <c r="I53" s="184"/>
      <c r="J53" s="113" t="s">
        <v>14</v>
      </c>
      <c r="K53" s="91"/>
    </row>
    <row r="54" spans="1:18" ht="35.25" hidden="1" customHeight="1" x14ac:dyDescent="0.25">
      <c r="A54" s="1"/>
      <c r="B54" s="23"/>
      <c r="C54" s="23"/>
      <c r="D54" s="23" t="s">
        <v>14</v>
      </c>
      <c r="E54" s="23"/>
      <c r="F54" s="23"/>
      <c r="G54" s="23"/>
      <c r="H54" s="23"/>
      <c r="I54" s="23"/>
      <c r="J54" s="33"/>
      <c r="K54" s="1"/>
      <c r="L54" s="1"/>
      <c r="M54" s="1"/>
      <c r="N54" s="1"/>
      <c r="O54" s="1"/>
      <c r="P54" s="1"/>
      <c r="Q54" s="1"/>
      <c r="R54" s="1"/>
    </row>
    <row r="55" spans="1:18" ht="6.75" hidden="1" customHeight="1" x14ac:dyDescent="0.25">
      <c r="A55" s="1"/>
      <c r="B55" s="33"/>
      <c r="C55" s="33"/>
      <c r="D55" s="33"/>
      <c r="E55" s="33"/>
      <c r="F55" s="33"/>
      <c r="G55" s="33"/>
      <c r="H55" s="33"/>
      <c r="I55" s="33"/>
      <c r="J55" s="33"/>
      <c r="K55" s="1"/>
      <c r="L55" s="1"/>
      <c r="M55" s="1"/>
      <c r="N55" s="1"/>
      <c r="O55" s="1"/>
      <c r="P55" s="1"/>
      <c r="Q55" s="1"/>
      <c r="R55" s="1"/>
    </row>
    <row r="56" spans="1:18" s="1" customFormat="1" ht="29.25" customHeight="1" x14ac:dyDescent="0.25">
      <c r="C56" s="187" t="s">
        <v>99</v>
      </c>
      <c r="D56" s="188"/>
      <c r="E56" s="188"/>
      <c r="F56" s="188"/>
      <c r="G56" s="188"/>
      <c r="H56" s="188"/>
      <c r="I56" s="188"/>
      <c r="J56" s="188"/>
    </row>
    <row r="57" spans="1:18" s="1" customFormat="1" ht="46.5" hidden="1" customHeight="1" x14ac:dyDescent="0.25"/>
    <row r="58" spans="1:18" s="1" customFormat="1" ht="9.75" hidden="1" customHeight="1" x14ac:dyDescent="0.25"/>
    <row r="59" spans="1:18" s="1" customFormat="1" ht="22.5" hidden="1" customHeight="1" x14ac:dyDescent="0.25"/>
    <row r="60" spans="1:18" s="1" customFormat="1" ht="10.5" hidden="1" customHeight="1" x14ac:dyDescent="0.25"/>
    <row r="61" spans="1:18" s="21" customFormat="1" ht="0.75" hidden="1" customHeight="1" x14ac:dyDescent="0.25">
      <c r="B61" s="1"/>
    </row>
    <row r="62" spans="1:18" s="1" customFormat="1" ht="17.25" hidden="1" customHeight="1" x14ac:dyDescent="0.25">
      <c r="B62" s="21"/>
    </row>
    <row r="63" spans="1:18" s="1" customFormat="1" ht="5.25" hidden="1" customHeight="1" x14ac:dyDescent="0.25"/>
    <row r="64" spans="1:18" s="1" customFormat="1" ht="24" hidden="1" customHeight="1" x14ac:dyDescent="0.25">
      <c r="C64" s="21"/>
      <c r="D64" s="21"/>
      <c r="E64" s="21"/>
      <c r="F64" s="21"/>
      <c r="G64" s="21"/>
      <c r="H64" s="21"/>
      <c r="I64" s="21"/>
    </row>
    <row r="65" spans="1:18" ht="23.25" hidden="1" x14ac:dyDescent="0.35">
      <c r="A65" s="1"/>
      <c r="B65" s="21"/>
      <c r="C65" s="22"/>
      <c r="D65" s="1"/>
      <c r="E65" s="1"/>
      <c r="F65" s="1"/>
      <c r="G65" s="1"/>
      <c r="H65" s="1"/>
      <c r="I65" s="1"/>
      <c r="J65" s="1"/>
      <c r="K65" s="1"/>
      <c r="L65" s="1"/>
      <c r="M65" s="1"/>
      <c r="N65" s="1"/>
      <c r="O65" s="1"/>
      <c r="P65" s="1"/>
      <c r="Q65" s="1"/>
      <c r="R65" s="1"/>
    </row>
    <row r="66" spans="1:18" ht="30" hidden="1" customHeight="1" x14ac:dyDescent="0.25">
      <c r="A66" s="1"/>
      <c r="B66" s="1"/>
      <c r="C66" s="5"/>
      <c r="D66" s="1"/>
      <c r="E66" s="1"/>
      <c r="F66" s="1"/>
      <c r="G66" s="1"/>
      <c r="H66" s="1"/>
      <c r="I66" s="1"/>
      <c r="J66" s="1"/>
      <c r="K66" s="1"/>
      <c r="L66" s="1"/>
      <c r="M66" s="1"/>
      <c r="N66" s="1"/>
      <c r="O66" s="1"/>
      <c r="P66" s="1"/>
      <c r="Q66" s="1"/>
      <c r="R66" s="1"/>
    </row>
    <row r="67" spans="1:18" ht="19.5" hidden="1" customHeight="1" x14ac:dyDescent="0.25">
      <c r="A67" s="1"/>
      <c r="B67" s="1"/>
      <c r="C67" s="1"/>
      <c r="D67" s="1"/>
      <c r="E67" s="1"/>
      <c r="F67" s="1"/>
      <c r="G67" s="1"/>
      <c r="H67" s="1"/>
      <c r="I67" s="1"/>
      <c r="J67" s="1"/>
      <c r="K67" s="1"/>
      <c r="L67" s="1"/>
      <c r="M67" s="1"/>
      <c r="N67" s="1"/>
      <c r="O67" s="1"/>
      <c r="P67" s="1"/>
      <c r="Q67" s="1"/>
      <c r="R67" s="1"/>
    </row>
    <row r="68" spans="1:18" hidden="1" x14ac:dyDescent="0.25">
      <c r="A68" s="1"/>
      <c r="B68" s="1"/>
      <c r="C68" s="1"/>
      <c r="D68" s="5"/>
      <c r="E68" s="1"/>
      <c r="F68" s="1"/>
      <c r="G68" s="1"/>
      <c r="H68" s="1"/>
      <c r="I68" s="1"/>
      <c r="J68" s="1"/>
      <c r="K68" s="1"/>
      <c r="L68" s="1"/>
      <c r="M68" s="1"/>
      <c r="N68" s="1"/>
      <c r="O68" s="1"/>
      <c r="P68" s="1"/>
      <c r="Q68" s="1"/>
      <c r="R68" s="1"/>
    </row>
    <row r="69" spans="1:18" hidden="1" x14ac:dyDescent="0.25">
      <c r="A69" s="1"/>
      <c r="B69" s="1"/>
      <c r="C69" s="1"/>
      <c r="D69" s="1"/>
      <c r="E69" s="1"/>
      <c r="F69" s="1"/>
      <c r="G69" s="1"/>
      <c r="H69" s="1"/>
      <c r="I69" s="1"/>
      <c r="J69" s="1"/>
      <c r="K69" s="1"/>
      <c r="L69" s="1"/>
      <c r="M69" s="1"/>
      <c r="N69" s="1"/>
      <c r="O69" s="1"/>
      <c r="P69" s="1"/>
      <c r="Q69" s="1"/>
      <c r="R69" s="1"/>
    </row>
    <row r="70" spans="1:18" ht="44.25" customHeight="1" x14ac:dyDescent="0.25">
      <c r="A70" s="1"/>
      <c r="B70" s="1"/>
      <c r="C70" s="1"/>
      <c r="D70" s="1"/>
      <c r="E70" s="1"/>
      <c r="F70" s="1"/>
      <c r="G70" s="1"/>
      <c r="H70" s="1"/>
      <c r="I70" s="1"/>
      <c r="J70" s="1"/>
      <c r="K70" s="1"/>
      <c r="L70" s="1"/>
      <c r="M70" s="1"/>
      <c r="N70" s="1"/>
      <c r="O70" s="1"/>
      <c r="P70" s="1"/>
      <c r="Q70" s="1"/>
      <c r="R70" s="1"/>
    </row>
    <row r="71" spans="1:18" hidden="1" x14ac:dyDescent="0.25">
      <c r="A71" s="1"/>
      <c r="B71" s="1"/>
      <c r="C71" s="1"/>
      <c r="D71" s="1"/>
      <c r="E71" s="1"/>
      <c r="F71" s="1"/>
      <c r="G71" s="1"/>
      <c r="H71" s="1"/>
      <c r="I71" s="1"/>
      <c r="J71" s="1"/>
      <c r="K71" s="1"/>
      <c r="L71" s="1"/>
      <c r="M71" s="5"/>
      <c r="N71" s="5"/>
      <c r="O71" s="1"/>
      <c r="P71" s="1"/>
      <c r="Q71" s="1"/>
      <c r="R71" s="1"/>
    </row>
    <row r="72" spans="1:18" hidden="1" x14ac:dyDescent="0.25">
      <c r="A72" s="1"/>
      <c r="B72" s="1"/>
      <c r="C72" s="1"/>
      <c r="D72" s="1"/>
      <c r="E72" s="1"/>
      <c r="F72" s="1"/>
      <c r="G72" s="1"/>
      <c r="H72" s="1"/>
      <c r="I72" s="1"/>
      <c r="J72" s="1"/>
      <c r="K72" s="1"/>
      <c r="L72" s="5"/>
      <c r="M72" s="84"/>
      <c r="N72" s="85"/>
      <c r="O72" s="1"/>
      <c r="P72" s="1"/>
      <c r="Q72" s="1"/>
      <c r="R72" s="1"/>
    </row>
    <row r="73" spans="1:18" ht="0.75" customHeight="1" x14ac:dyDescent="0.25">
      <c r="A73" s="1"/>
      <c r="B73" s="1"/>
      <c r="C73" s="1"/>
      <c r="D73" s="1"/>
      <c r="E73" s="1"/>
      <c r="F73" s="1"/>
      <c r="G73" s="1"/>
      <c r="H73" s="1"/>
      <c r="I73" s="1"/>
      <c r="J73" s="1"/>
      <c r="K73" s="1"/>
      <c r="L73" s="1"/>
      <c r="M73" s="86"/>
      <c r="N73" s="1"/>
      <c r="O73" s="1"/>
      <c r="P73" s="1"/>
      <c r="Q73" s="1"/>
      <c r="R73" s="1"/>
    </row>
    <row r="74" spans="1:18" ht="380.25" customHeight="1" x14ac:dyDescent="0.25">
      <c r="A74" s="1"/>
      <c r="B74" s="1"/>
      <c r="C74" s="167"/>
      <c r="D74" s="1"/>
      <c r="E74" s="1"/>
      <c r="F74" s="1"/>
      <c r="G74" s="1"/>
      <c r="H74" s="1"/>
      <c r="I74" s="1"/>
      <c r="J74" s="1"/>
      <c r="K74" s="1"/>
      <c r="L74" s="87"/>
      <c r="M74" s="183"/>
      <c r="N74" s="183"/>
      <c r="O74" s="1"/>
      <c r="P74" s="1"/>
      <c r="Q74" s="1"/>
      <c r="R74" s="1"/>
    </row>
    <row r="75" spans="1:18" ht="21.75" customHeight="1" x14ac:dyDescent="0.25">
      <c r="A75" s="1"/>
      <c r="B75" s="1"/>
      <c r="C75" s="1"/>
      <c r="D75" s="1"/>
      <c r="E75" s="1"/>
      <c r="F75" s="1"/>
      <c r="G75" s="1"/>
      <c r="H75" s="1"/>
      <c r="I75" s="1"/>
      <c r="J75" s="1"/>
      <c r="K75" s="1"/>
      <c r="L75" s="87"/>
      <c r="M75" s="165"/>
      <c r="N75" s="165"/>
      <c r="O75" s="1"/>
      <c r="P75" s="1"/>
      <c r="Q75" s="1"/>
      <c r="R75" s="1"/>
    </row>
    <row r="76" spans="1:18" ht="107.25" customHeight="1" x14ac:dyDescent="0.25">
      <c r="A76" s="1"/>
      <c r="B76" s="1"/>
      <c r="C76" s="1"/>
      <c r="D76" s="1"/>
      <c r="E76" s="1"/>
      <c r="F76" s="1"/>
      <c r="G76" s="1"/>
      <c r="H76" s="1"/>
      <c r="I76" s="1"/>
      <c r="J76" s="1"/>
      <c r="K76" s="1"/>
      <c r="L76" s="1"/>
      <c r="M76" s="1"/>
      <c r="N76" s="1"/>
      <c r="O76" s="1"/>
      <c r="P76" s="1"/>
      <c r="Q76" s="1"/>
      <c r="R76" s="1"/>
    </row>
    <row r="77" spans="1:18" hidden="1" x14ac:dyDescent="0.25">
      <c r="B77" s="1"/>
      <c r="C77" s="1"/>
      <c r="L77" s="35"/>
    </row>
    <row r="78" spans="1:18" hidden="1" x14ac:dyDescent="0.25">
      <c r="C78" s="1"/>
    </row>
    <row r="79" spans="1:18" ht="26.25" hidden="1" x14ac:dyDescent="0.4">
      <c r="M79" s="49"/>
      <c r="N79" s="50"/>
    </row>
    <row r="80" spans="1:18" x14ac:dyDescent="0.25"/>
    <row r="81" x14ac:dyDescent="0.25"/>
  </sheetData>
  <sheetProtection algorithmName="SHA-512" hashValue="ucaLUp+rwJjHKryrM/VyEPNapKu6s3ovYT/jwXgkbSFP24KH2/7c2qyWKYkIMrWPRxWlnhw9hu/Ttlb82fDO1w==" saltValue="yAjkhs4EOYTdeY2f7iSIUg==" spinCount="100000" sheet="1" objects="1" scenarios="1"/>
  <protectedRanges>
    <protectedRange sqref="H16" name="Oliepris pr. liter"/>
    <protectedRange sqref="H19" name="Naturgasforbrug"/>
    <protectedRange sqref="H13" name="Alder_gasfyr"/>
    <protectedRange sqref="H8:H9" name="Boligareal"/>
    <protectedRange sqref="R13:R14" name="Rulleliste"/>
  </protectedRanges>
  <customSheetViews>
    <customSheetView guid="{23669E2C-476D-4C6B-9046-A43D5A0834BC}">
      <pageMargins left="0.25" right="0.25" top="0.75" bottom="0.75" header="0.3" footer="0.3"/>
      <pageSetup paperSize="9" orientation="portrait" verticalDpi="1200" r:id="rId1"/>
    </customSheetView>
  </customSheetViews>
  <mergeCells count="16">
    <mergeCell ref="P8:R8"/>
    <mergeCell ref="D49:E49"/>
    <mergeCell ref="D53:E53"/>
    <mergeCell ref="C32:I32"/>
    <mergeCell ref="C8:F8"/>
    <mergeCell ref="C13:F13"/>
    <mergeCell ref="C14:F14"/>
    <mergeCell ref="C15:F15"/>
    <mergeCell ref="C19:F19"/>
    <mergeCell ref="C20:F20"/>
    <mergeCell ref="G49:I50"/>
    <mergeCell ref="M74:N74"/>
    <mergeCell ref="H53:I53"/>
    <mergeCell ref="C6:I6"/>
    <mergeCell ref="C34:I35"/>
    <mergeCell ref="C56:J56"/>
  </mergeCells>
  <dataValidations count="1">
    <dataValidation allowBlank="1" showInputMessage="1" showErrorMessage="1" prompt="Ved tilmelding tilfjernvarme skal der betales et tilslutningsbidrag på 34.995 kr. Vores beregninger forudsætter at tilslutningsbidraget er betalt._x000a_" sqref="H30" xr:uid="{3A62F070-9F69-4D30-AEE8-7A258BDEA8F0}"/>
  </dataValidations>
  <pageMargins left="0.25" right="0.25" top="0.75" bottom="0.75" header="0.3" footer="0.3"/>
  <pageSetup paperSize="9" fitToWidth="0" fitToHeight="0" orientation="portrait"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F918E-E482-4C99-90AD-2D75302A7A20}">
  <sheetPr codeName="Ark4">
    <tabColor theme="7" tint="0.39997558519241921"/>
  </sheetPr>
  <dimension ref="A1:U53"/>
  <sheetViews>
    <sheetView showGridLines="0" topLeftCell="A4" zoomScaleNormal="100" zoomScaleSheetLayoutView="95" zoomScalePageLayoutView="112" workbookViewId="0"/>
  </sheetViews>
  <sheetFormatPr defaultColWidth="0" defaultRowHeight="15" zeroHeight="1" x14ac:dyDescent="0.25"/>
  <cols>
    <col min="1" max="1" width="5.7109375" style="5" customWidth="1"/>
    <col min="2" max="2" width="1.140625" style="5" customWidth="1"/>
    <col min="3" max="3" width="31" style="5" customWidth="1"/>
    <col min="4" max="4" width="14.85546875" style="5" customWidth="1"/>
    <col min="5" max="5" width="6.5703125" style="5" customWidth="1"/>
    <col min="6" max="6" width="7.140625" style="5" customWidth="1"/>
    <col min="7" max="7" width="3" style="5" customWidth="1"/>
    <col min="8" max="8" width="7.7109375" style="5" customWidth="1"/>
    <col min="9" max="9" width="9.140625" style="5" customWidth="1"/>
    <col min="10" max="10" width="0.85546875" style="5" customWidth="1"/>
    <col min="11" max="11" width="11.5703125" style="5" customWidth="1"/>
    <col min="12" max="12" width="8.85546875" style="5" hidden="1" customWidth="1"/>
    <col min="13" max="16384" width="9.140625" style="5" hidden="1"/>
  </cols>
  <sheetData>
    <row r="1" spans="2:16" x14ac:dyDescent="0.25"/>
    <row r="2" spans="2:16" x14ac:dyDescent="0.25"/>
    <row r="3" spans="2:16" x14ac:dyDescent="0.25"/>
    <row r="4" spans="2:16" ht="170.25" customHeight="1" x14ac:dyDescent="0.25"/>
    <row r="5" spans="2:16" ht="30" customHeight="1" x14ac:dyDescent="0.25">
      <c r="B5" s="123"/>
      <c r="C5" s="195" t="s">
        <v>54</v>
      </c>
      <c r="D5" s="195"/>
      <c r="E5" s="195"/>
      <c r="F5" s="195"/>
      <c r="G5" s="195"/>
      <c r="H5" s="195"/>
      <c r="I5" s="195"/>
      <c r="J5" s="133"/>
    </row>
    <row r="6" spans="2:16" ht="27" customHeight="1" x14ac:dyDescent="0.25">
      <c r="B6" s="58"/>
      <c r="C6" s="51" t="s">
        <v>10</v>
      </c>
      <c r="D6" s="52"/>
      <c r="E6" s="52"/>
      <c r="F6" s="53"/>
      <c r="G6" s="53"/>
      <c r="H6" s="53"/>
      <c r="I6" s="53"/>
    </row>
    <row r="7" spans="2:16" ht="19.5" customHeight="1" x14ac:dyDescent="0.25">
      <c r="B7" s="58"/>
      <c r="C7" s="197" t="s">
        <v>21</v>
      </c>
      <c r="D7" s="197"/>
      <c r="E7" s="197"/>
      <c r="F7" s="197"/>
      <c r="G7" s="54"/>
      <c r="H7" s="142">
        <f>'Fjernvarme abo'!H8</f>
        <v>130</v>
      </c>
      <c r="I7" s="54" t="s">
        <v>8</v>
      </c>
    </row>
    <row r="8" spans="2:16" ht="13.5" customHeight="1" x14ac:dyDescent="0.25">
      <c r="B8" s="58"/>
      <c r="C8" s="77"/>
      <c r="D8" s="77"/>
      <c r="E8" s="77"/>
      <c r="F8" s="77"/>
      <c r="G8" s="77"/>
      <c r="H8" s="114"/>
      <c r="I8" s="77"/>
      <c r="N8" s="119"/>
      <c r="O8" s="119"/>
      <c r="P8" s="119"/>
    </row>
    <row r="9" spans="2:16" ht="31.5" customHeight="1" x14ac:dyDescent="0.25">
      <c r="B9" s="58"/>
      <c r="C9" s="51" t="s">
        <v>9</v>
      </c>
      <c r="D9" s="54"/>
      <c r="E9" s="54"/>
      <c r="F9" s="54"/>
      <c r="G9" s="54"/>
      <c r="H9" s="121">
        <f>'Fjernvarme abo'!H20/1000</f>
        <v>16.47</v>
      </c>
      <c r="I9" s="54" t="s">
        <v>6</v>
      </c>
      <c r="N9" s="119"/>
      <c r="O9" s="119"/>
      <c r="P9" s="119"/>
    </row>
    <row r="10" spans="2:16" ht="24" customHeight="1" x14ac:dyDescent="0.25">
      <c r="B10" s="58"/>
      <c r="C10" s="57" t="s">
        <v>59</v>
      </c>
      <c r="D10" s="58"/>
      <c r="E10" s="58"/>
      <c r="F10" s="58"/>
      <c r="G10" s="58"/>
      <c r="H10" s="58"/>
      <c r="I10" s="58"/>
      <c r="O10" s="120"/>
    </row>
    <row r="11" spans="2:16" ht="14.25" customHeight="1" x14ac:dyDescent="0.25">
      <c r="B11" s="58"/>
      <c r="C11" s="58"/>
      <c r="D11" s="58"/>
      <c r="E11" s="58"/>
      <c r="F11" s="58"/>
      <c r="G11" s="58"/>
      <c r="H11" s="58"/>
      <c r="I11" s="58"/>
      <c r="O11" s="118"/>
    </row>
    <row r="12" spans="2:16" ht="30" customHeight="1" x14ac:dyDescent="0.25">
      <c r="B12" s="134"/>
      <c r="C12" s="135" t="s">
        <v>78</v>
      </c>
      <c r="D12" s="134"/>
      <c r="E12" s="134"/>
      <c r="F12" s="134"/>
      <c r="G12" s="134"/>
      <c r="H12" s="134"/>
      <c r="I12" s="137"/>
      <c r="J12" s="133"/>
      <c r="O12" s="117"/>
    </row>
    <row r="13" spans="2:16" ht="9" customHeight="1" x14ac:dyDescent="0.25">
      <c r="B13" s="58"/>
      <c r="C13" s="54"/>
      <c r="D13" s="54"/>
      <c r="E13" s="54"/>
      <c r="F13" s="54"/>
      <c r="G13" s="54"/>
      <c r="H13" s="54"/>
      <c r="I13" s="54"/>
    </row>
    <row r="14" spans="2:16" ht="18" customHeight="1" x14ac:dyDescent="0.25">
      <c r="B14" s="58"/>
      <c r="C14" s="197" t="s">
        <v>63</v>
      </c>
      <c r="D14" s="197"/>
      <c r="E14" s="197"/>
      <c r="F14" s="197"/>
      <c r="G14" s="54"/>
      <c r="H14" s="59">
        <v>34995</v>
      </c>
      <c r="I14" s="54" t="s">
        <v>0</v>
      </c>
    </row>
    <row r="15" spans="2:16" ht="18" customHeight="1" x14ac:dyDescent="0.25">
      <c r="B15" s="58"/>
      <c r="C15" s="197" t="s">
        <v>64</v>
      </c>
      <c r="D15" s="197"/>
      <c r="E15" s="197"/>
      <c r="F15" s="197"/>
      <c r="G15" s="54"/>
      <c r="H15" s="136">
        <v>40000</v>
      </c>
      <c r="I15" s="54" t="s">
        <v>0</v>
      </c>
    </row>
    <row r="16" spans="2:16" ht="18" customHeight="1" x14ac:dyDescent="0.25">
      <c r="B16" s="58"/>
      <c r="C16" s="198" t="s">
        <v>28</v>
      </c>
      <c r="D16" s="198"/>
      <c r="E16" s="198"/>
      <c r="F16" s="198"/>
      <c r="G16" s="58"/>
      <c r="H16" s="122">
        <v>20</v>
      </c>
      <c r="I16" s="54" t="s">
        <v>11</v>
      </c>
    </row>
    <row r="17" spans="2:21" ht="18" customHeight="1" x14ac:dyDescent="0.25">
      <c r="B17" s="58"/>
      <c r="C17" s="198" t="s">
        <v>65</v>
      </c>
      <c r="D17" s="198"/>
      <c r="E17" s="198"/>
      <c r="F17" s="198"/>
      <c r="G17" s="58"/>
      <c r="H17" s="143">
        <v>0.03</v>
      </c>
      <c r="I17" s="54"/>
    </row>
    <row r="18" spans="2:21" ht="24" customHeight="1" x14ac:dyDescent="0.25">
      <c r="B18" s="58"/>
      <c r="C18" s="131" t="s">
        <v>81</v>
      </c>
      <c r="H18" s="10">
        <v>400</v>
      </c>
      <c r="I18" s="10" t="s">
        <v>75</v>
      </c>
    </row>
    <row r="19" spans="2:21" s="21" customFormat="1" ht="18.75" customHeight="1" x14ac:dyDescent="0.25">
      <c r="B19" s="171"/>
      <c r="C19" s="199" t="s">
        <v>79</v>
      </c>
      <c r="D19" s="199"/>
      <c r="E19" s="199"/>
      <c r="F19" s="199"/>
      <c r="G19" s="79"/>
      <c r="H19" s="172">
        <f>-PMT($H$17,$H$16,$H$15)+H18</f>
        <v>3088.628303874365</v>
      </c>
      <c r="I19" s="71" t="s">
        <v>57</v>
      </c>
    </row>
    <row r="20" spans="2:21" s="21" customFormat="1" ht="18.75" customHeight="1" x14ac:dyDescent="0.25">
      <c r="B20" s="171"/>
    </row>
    <row r="21" spans="2:21" ht="48" customHeight="1" x14ac:dyDescent="0.25">
      <c r="B21" s="36"/>
      <c r="C21" s="200" t="s">
        <v>55</v>
      </c>
      <c r="D21" s="200"/>
      <c r="E21" s="200"/>
      <c r="F21" s="200"/>
      <c r="G21" s="200"/>
      <c r="H21" s="200"/>
      <c r="I21" s="138"/>
      <c r="J21" s="141"/>
      <c r="N21" s="4"/>
      <c r="O21" s="4"/>
      <c r="P21" s="1"/>
      <c r="Q21" s="1"/>
      <c r="R21" s="1"/>
      <c r="S21" s="1"/>
      <c r="T21" s="116"/>
      <c r="U21" s="11"/>
    </row>
    <row r="22" spans="2:21" ht="0.75" customHeight="1" x14ac:dyDescent="0.25">
      <c r="B22" s="1"/>
      <c r="C22" s="1"/>
      <c r="D22" s="1"/>
      <c r="E22" s="1"/>
      <c r="F22" s="1"/>
      <c r="G22" s="1"/>
      <c r="H22" s="1"/>
      <c r="I22" s="1"/>
    </row>
    <row r="23" spans="2:21" ht="0.75" customHeight="1" x14ac:dyDescent="0.25">
      <c r="B23" s="1"/>
      <c r="C23" s="4"/>
      <c r="D23" s="4"/>
      <c r="E23" s="4"/>
      <c r="F23" s="4"/>
      <c r="G23" s="4"/>
      <c r="H23" s="4"/>
      <c r="I23" s="4"/>
    </row>
    <row r="24" spans="2:21" ht="1.5" customHeight="1" x14ac:dyDescent="0.25">
      <c r="B24" s="1"/>
      <c r="C24" s="60" t="s">
        <v>14</v>
      </c>
      <c r="D24" s="61"/>
      <c r="E24" s="61"/>
      <c r="F24" s="61"/>
      <c r="G24" s="61"/>
      <c r="H24" s="61"/>
      <c r="I24" s="61"/>
    </row>
    <row r="25" spans="2:21" ht="30.75" customHeight="1" x14ac:dyDescent="0.25">
      <c r="B25" s="1"/>
      <c r="C25" s="58"/>
      <c r="D25" s="62" t="s">
        <v>4</v>
      </c>
      <c r="E25" s="63"/>
      <c r="F25" s="62" t="s">
        <v>3</v>
      </c>
      <c r="G25" s="54"/>
      <c r="H25" s="58"/>
      <c r="I25" s="58"/>
    </row>
    <row r="26" spans="2:21" ht="30.75" customHeight="1" x14ac:dyDescent="0.25">
      <c r="B26" s="1"/>
      <c r="C26" s="54" t="s">
        <v>26</v>
      </c>
      <c r="D26" s="64">
        <f>H9</f>
        <v>16.47</v>
      </c>
      <c r="E26" s="65" t="s">
        <v>2</v>
      </c>
      <c r="F26" s="109">
        <v>237.5</v>
      </c>
      <c r="G26" s="66" t="s">
        <v>1</v>
      </c>
      <c r="H26" s="59">
        <f>+D26*F26</f>
        <v>3911.6249999999995</v>
      </c>
      <c r="I26" s="59" t="s">
        <v>0</v>
      </c>
    </row>
    <row r="27" spans="2:21" ht="30.75" customHeight="1" x14ac:dyDescent="0.25">
      <c r="B27" s="1"/>
      <c r="C27" s="54" t="s">
        <v>56</v>
      </c>
      <c r="D27" s="59">
        <f>H7</f>
        <v>130</v>
      </c>
      <c r="E27" s="65" t="s">
        <v>2</v>
      </c>
      <c r="F27" s="109">
        <v>35.391874999999999</v>
      </c>
      <c r="G27" s="66" t="s">
        <v>1</v>
      </c>
      <c r="H27" s="59">
        <f>+D27*F27</f>
        <v>4600.9437499999995</v>
      </c>
      <c r="I27" s="59" t="s">
        <v>0</v>
      </c>
    </row>
    <row r="28" spans="2:21" ht="30.75" customHeight="1" x14ac:dyDescent="0.25">
      <c r="B28" s="1"/>
      <c r="C28" s="67" t="s">
        <v>69</v>
      </c>
      <c r="D28" s="59">
        <f xml:space="preserve"> D26*3600/(4.2*35)</f>
        <v>403.34693877551018</v>
      </c>
      <c r="E28" s="65" t="s">
        <v>2</v>
      </c>
      <c r="F28" s="110">
        <v>2.4375</v>
      </c>
      <c r="G28" s="66" t="s">
        <v>1</v>
      </c>
      <c r="H28" s="59">
        <f>+D28*F28</f>
        <v>983.15816326530603</v>
      </c>
      <c r="I28" s="59" t="s">
        <v>0</v>
      </c>
    </row>
    <row r="29" spans="2:21" ht="30.75" customHeight="1" x14ac:dyDescent="0.25">
      <c r="B29" s="1"/>
      <c r="C29" s="54" t="s">
        <v>5</v>
      </c>
      <c r="D29" s="59">
        <v>1</v>
      </c>
      <c r="E29" s="68" t="s">
        <v>2</v>
      </c>
      <c r="F29" s="109">
        <v>375</v>
      </c>
      <c r="G29" s="66" t="s">
        <v>1</v>
      </c>
      <c r="H29" s="59">
        <f>+D29*F29</f>
        <v>375</v>
      </c>
      <c r="I29" s="59" t="s">
        <v>0</v>
      </c>
    </row>
    <row r="30" spans="2:21" ht="41.25" customHeight="1" x14ac:dyDescent="0.25">
      <c r="B30" s="1"/>
      <c r="C30" s="67" t="s">
        <v>58</v>
      </c>
      <c r="D30" s="69">
        <f>H7</f>
        <v>130</v>
      </c>
      <c r="E30" s="65" t="s">
        <v>2</v>
      </c>
      <c r="F30" s="111">
        <v>30</v>
      </c>
      <c r="G30" s="66" t="s">
        <v>1</v>
      </c>
      <c r="H30" s="69">
        <f>D30*F30</f>
        <v>3900</v>
      </c>
      <c r="I30" s="54" t="s">
        <v>0</v>
      </c>
    </row>
    <row r="31" spans="2:21" ht="24" customHeight="1" x14ac:dyDescent="0.25">
      <c r="C31" s="54" t="s">
        <v>80</v>
      </c>
      <c r="D31" s="54"/>
      <c r="E31" s="54"/>
      <c r="F31" s="54"/>
      <c r="G31" s="54"/>
      <c r="H31" s="55">
        <f>H19</f>
        <v>3088.628303874365</v>
      </c>
      <c r="I31" s="54" t="s">
        <v>0</v>
      </c>
    </row>
    <row r="32" spans="2:21" ht="3" customHeight="1" x14ac:dyDescent="0.25">
      <c r="C32" s="58"/>
      <c r="D32" s="58"/>
      <c r="E32" s="58"/>
      <c r="F32" s="58"/>
      <c r="G32" s="58"/>
      <c r="H32" s="58"/>
      <c r="I32" s="58"/>
    </row>
    <row r="33" spans="2:10" ht="36.75" customHeight="1" x14ac:dyDescent="0.25">
      <c r="B33" s="139"/>
      <c r="C33" s="75" t="s">
        <v>35</v>
      </c>
      <c r="D33" s="140"/>
      <c r="E33" s="140"/>
      <c r="F33" s="140"/>
      <c r="G33" s="140"/>
      <c r="H33" s="76">
        <f>SUM(H26:H31)</f>
        <v>16859.35521713967</v>
      </c>
      <c r="I33" s="75" t="s">
        <v>46</v>
      </c>
      <c r="J33" s="139"/>
    </row>
    <row r="34" spans="2:10" x14ac:dyDescent="0.25">
      <c r="D34" s="21"/>
      <c r="E34" s="21"/>
      <c r="F34" s="21"/>
      <c r="G34" s="21"/>
    </row>
    <row r="35" spans="2:10" ht="0.75" customHeight="1" x14ac:dyDescent="0.25"/>
    <row r="36" spans="2:10" ht="4.5" customHeight="1" x14ac:dyDescent="0.25">
      <c r="B36" s="23"/>
      <c r="C36" s="23"/>
      <c r="D36" s="23"/>
      <c r="E36" s="23"/>
      <c r="F36" s="23"/>
      <c r="G36" s="23"/>
      <c r="H36" s="23"/>
      <c r="I36" s="23"/>
      <c r="J36" s="45"/>
    </row>
    <row r="37" spans="2:10" ht="33.75" customHeight="1" x14ac:dyDescent="0.25">
      <c r="B37" s="24"/>
      <c r="C37" s="24"/>
      <c r="D37" s="196" t="s">
        <v>98</v>
      </c>
      <c r="E37" s="196"/>
      <c r="F37" s="30"/>
      <c r="G37" s="193" t="s">
        <v>34</v>
      </c>
      <c r="H37" s="193"/>
      <c r="I37" s="193"/>
      <c r="J37" s="45"/>
    </row>
    <row r="38" spans="2:10" ht="18" customHeight="1" x14ac:dyDescent="0.25">
      <c r="B38" s="24"/>
      <c r="C38" s="24"/>
      <c r="D38" s="176" t="str">
        <f>IF('Fjernvarme abo'!S14&gt;1,"oliefyr","naturgas")</f>
        <v>oliefyr</v>
      </c>
      <c r="E38" s="176"/>
      <c r="F38" s="30"/>
      <c r="G38" s="193"/>
      <c r="H38" s="193"/>
      <c r="I38" s="193"/>
      <c r="J38" s="45"/>
    </row>
    <row r="39" spans="2:10" ht="35.25" customHeight="1" x14ac:dyDescent="0.35">
      <c r="B39" s="23"/>
      <c r="C39" s="29" t="s">
        <v>14</v>
      </c>
      <c r="D39" s="25">
        <f>'Fjernvarme abo'!$H$19*'Fjernvarme abo'!$H$16-'Eget fjernvarmeanlæg'!H33</f>
        <v>14250.64478286033</v>
      </c>
      <c r="E39" s="26" t="s">
        <v>25</v>
      </c>
      <c r="F39" s="194">
        <f>Varmepumpe!F33-'Eget fjernvarmeanlæg'!H33</f>
        <v>12573.632385814915</v>
      </c>
      <c r="G39" s="194"/>
      <c r="H39" s="194"/>
      <c r="I39" s="26" t="s">
        <v>25</v>
      </c>
      <c r="J39" s="45"/>
    </row>
    <row r="40" spans="2:10" ht="26.25" customHeight="1" x14ac:dyDescent="0.25">
      <c r="B40" s="23"/>
      <c r="C40" s="31" t="s">
        <v>76</v>
      </c>
      <c r="D40" s="27">
        <f>'Fjernvarme abo'!H19*'Fjernvarme abo'!H16</f>
        <v>31110</v>
      </c>
      <c r="E40" s="28" t="s">
        <v>33</v>
      </c>
      <c r="F40" s="23"/>
      <c r="G40" s="23"/>
      <c r="H40" s="27">
        <f>Varmepumpe!F33</f>
        <v>29432.987602954585</v>
      </c>
      <c r="I40" s="28" t="s">
        <v>33</v>
      </c>
      <c r="J40" s="45"/>
    </row>
    <row r="41" spans="2:10" x14ac:dyDescent="0.25">
      <c r="B41" s="23"/>
      <c r="C41" s="166" t="s">
        <v>14</v>
      </c>
      <c r="D41" s="184" t="s">
        <v>107</v>
      </c>
      <c r="E41" s="184"/>
      <c r="F41" s="23"/>
      <c r="G41" s="23"/>
      <c r="H41" s="184" t="s">
        <v>16</v>
      </c>
      <c r="I41" s="184"/>
      <c r="J41" s="45"/>
    </row>
    <row r="42" spans="2:10" ht="409.5" customHeight="1" x14ac:dyDescent="0.3">
      <c r="C42" s="168"/>
    </row>
    <row r="47" spans="2:10" x14ac:dyDescent="0.25"/>
    <row r="48" spans="2:10" x14ac:dyDescent="0.25"/>
    <row r="49" x14ac:dyDescent="0.25"/>
    <row r="50" x14ac:dyDescent="0.25"/>
    <row r="52" x14ac:dyDescent="0.25"/>
    <row r="53" x14ac:dyDescent="0.25"/>
  </sheetData>
  <sheetProtection algorithmName="SHA-512" hashValue="mGU6GZDuu7kImG5p1QvlGcbmlgnkSU01rU5kFpb5GWHhM1inTRwNVJTg5WhYtWQnk0qp2ydFyOLL8ilO8+qCpA==" saltValue="bi8NZM9hvRrUP/8Q1EbVRw==" spinCount="100000" sheet="1" objects="1" scenarios="1"/>
  <protectedRanges>
    <protectedRange sqref="H7" name="Boligareal"/>
  </protectedRanges>
  <customSheetViews>
    <customSheetView guid="{23669E2C-476D-4C6B-9046-A43D5A0834BC}" showGridLines="0">
      <selection activeCell="K38" sqref="K38"/>
      <pageMargins left="0.7" right="0.7" top="0.75" bottom="0.75" header="0.3" footer="0.3"/>
    </customSheetView>
  </customSheetViews>
  <mergeCells count="13">
    <mergeCell ref="F39:H39"/>
    <mergeCell ref="D41:E41"/>
    <mergeCell ref="H41:I41"/>
    <mergeCell ref="C5:I5"/>
    <mergeCell ref="D37:E37"/>
    <mergeCell ref="C7:F7"/>
    <mergeCell ref="C14:F14"/>
    <mergeCell ref="C15:F15"/>
    <mergeCell ref="C16:F16"/>
    <mergeCell ref="C17:F17"/>
    <mergeCell ref="C19:F19"/>
    <mergeCell ref="C21:H21"/>
    <mergeCell ref="G37:I38"/>
  </mergeCells>
  <dataValidations xWindow="545" yWindow="606" count="6">
    <dataValidation allowBlank="1" showInputMessage="1" showErrorMessage="1" promptTitle="Pris for et fjernvarmeanlæg" prompt="Vi har regnet med en gennemsnitspris for et indirekte fjernvarmeanlæg, prisen er inkl. installation og bortskaffelse af det gamle fyr. " sqref="Q5" xr:uid="{B61F1260-F2A1-4915-B370-81763173F1D3}"/>
    <dataValidation allowBlank="1" showInputMessage="1" showErrorMessage="1" promptTitle="Pris for fjernvarmeanlæg" prompt="Vi har regnet med en gennemsnitspris for et indirekte fjernvarmeanlæg, prisen er inkl. installation og bortskaffelse af det gamle fyr. " sqref="H15" xr:uid="{13A8DF18-C210-4A3F-A47C-24A0E3A70217}"/>
    <dataValidation allowBlank="1" showInputMessage="1" showErrorMessage="1" promptTitle="Rente for lån" prompt="Der er anvend en rente/ÅOP på 3% i vores beregner. De fleste banker tilbyder lån til energiforbedringer med en rente på mellem 3-5%.  _x000a_" sqref="H17" xr:uid="{579E20D4-D444-4C3E-A961-CE77DAEE2A32}"/>
    <dataValidation allowBlank="1" showInputMessage="1" showErrorMessage="1" prompt="Som angivet på side 1" sqref="H7" xr:uid="{5F7349D1-E814-4D68-BC8A-F3831CA0B892}"/>
    <dataValidation allowBlank="1" showInputMessage="1" showErrorMessage="1" prompt="Ved tilmelding tilfjernvarme skal der betales et tilslutningsbidrag på 34.995 kr. Vores beregninger forudsætter at tilslutningsbidraget er betalt._x000a_" sqref="H14" xr:uid="{52CC5577-1720-49EA-A085-5DBB70097A70}"/>
    <dataValidation allowBlank="1" showInputMessage="1" showErrorMessage="1" prompt="Der anbefales et serviceeftersyn hvert andet år. Gennemsnitspris på eftersyn udgør 800 kr. " sqref="H18" xr:uid="{EF8E44FB-A977-4A1D-A24D-D478AAA4A2DA}"/>
  </dataValidations>
  <pageMargins left="0.25" right="0.25" top="0.75" bottom="0.75" header="0.3" footer="0.3"/>
  <pageSetup paperSize="9" orientation="portrait" verticalDpi="0" r:id="rId1"/>
  <headerFooter>
    <oddHeader xml:space="preserve">&amp;C </oddHeader>
  </headerFooter>
  <rowBreaks count="1" manualBreakCount="1">
    <brk id="19" max="10" man="1"/>
  </rowBreaks>
  <colBreaks count="1" manualBreakCount="1">
    <brk id="11" max="4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8383E-2FFE-4D1B-9C64-7E456037AC48}">
  <sheetPr codeName="Ark5"/>
  <dimension ref="A10:F23"/>
  <sheetViews>
    <sheetView workbookViewId="0">
      <selection activeCell="B10" sqref="B10:D16"/>
    </sheetView>
  </sheetViews>
  <sheetFormatPr defaultColWidth="9.140625" defaultRowHeight="15" x14ac:dyDescent="0.25"/>
  <cols>
    <col min="1" max="1" width="9.140625" style="5"/>
    <col min="2" max="2" width="27" style="5" bestFit="1" customWidth="1"/>
    <col min="3" max="3" width="12.5703125" style="5" bestFit="1" customWidth="1"/>
    <col min="4" max="5" width="8" style="5" bestFit="1" customWidth="1"/>
    <col min="6" max="16384" width="9.140625" style="5"/>
  </cols>
  <sheetData>
    <row r="10" spans="1:4" x14ac:dyDescent="0.25">
      <c r="A10" s="10"/>
      <c r="B10" s="15" t="s">
        <v>17</v>
      </c>
      <c r="C10" s="16"/>
      <c r="D10" s="17"/>
    </row>
    <row r="11" spans="1:4" x14ac:dyDescent="0.25">
      <c r="A11" s="10"/>
      <c r="B11" s="18"/>
      <c r="C11" s="19"/>
      <c r="D11" s="20"/>
    </row>
    <row r="12" spans="1:4" x14ac:dyDescent="0.25">
      <c r="A12" s="10"/>
      <c r="B12" s="6" t="s">
        <v>22</v>
      </c>
      <c r="C12" s="12">
        <v>0.03</v>
      </c>
      <c r="D12" s="11" t="s">
        <v>14</v>
      </c>
    </row>
    <row r="13" spans="1:4" x14ac:dyDescent="0.25">
      <c r="A13" s="10"/>
      <c r="B13" s="6" t="s">
        <v>18</v>
      </c>
      <c r="C13" s="5">
        <v>25</v>
      </c>
      <c r="D13" s="11" t="s">
        <v>11</v>
      </c>
    </row>
    <row r="14" spans="1:4" x14ac:dyDescent="0.25">
      <c r="B14" s="6" t="s">
        <v>24</v>
      </c>
      <c r="C14" s="13">
        <v>60000</v>
      </c>
      <c r="D14" s="11" t="s">
        <v>0</v>
      </c>
    </row>
    <row r="15" spans="1:4" x14ac:dyDescent="0.25">
      <c r="B15" s="7"/>
      <c r="C15" s="8"/>
      <c r="D15" s="9"/>
    </row>
    <row r="20" spans="6:6" x14ac:dyDescent="0.25">
      <c r="F20" s="10"/>
    </row>
    <row r="21" spans="6:6" x14ac:dyDescent="0.25">
      <c r="F21" s="10"/>
    </row>
    <row r="22" spans="6:6" x14ac:dyDescent="0.25">
      <c r="F22" s="10"/>
    </row>
    <row r="23" spans="6:6" x14ac:dyDescent="0.25">
      <c r="F23" s="10"/>
    </row>
  </sheetData>
  <customSheetViews>
    <customSheetView guid="{23669E2C-476D-4C6B-9046-A43D5A0834BC}" state="hidden">
      <selection activeCell="B10" sqref="B10:D16"/>
      <pageMargins left="0.7" right="0.7" top="0.75" bottom="0.75" header="0.3" footer="0.3"/>
    </customSheetView>
  </customSheetView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B3969-2305-43D0-9D2E-7B7C2E29D11A}">
  <sheetPr codeName="Ark3">
    <tabColor theme="5" tint="0.79998168889431442"/>
  </sheetPr>
  <dimension ref="A1:XFC45"/>
  <sheetViews>
    <sheetView view="pageLayout" topLeftCell="A39" zoomScaleNormal="100" workbookViewId="0">
      <selection activeCell="F18" sqref="F18"/>
    </sheetView>
  </sheetViews>
  <sheetFormatPr defaultColWidth="0" defaultRowHeight="15" zeroHeight="1" x14ac:dyDescent="0.25"/>
  <cols>
    <col min="1" max="1" width="1.28515625" style="5" customWidth="1"/>
    <col min="2" max="2" width="39.7109375" style="5" bestFit="1" customWidth="1"/>
    <col min="3" max="3" width="13.85546875" style="5" customWidth="1"/>
    <col min="4" max="4" width="6.85546875" style="5" customWidth="1"/>
    <col min="5" max="5" width="2" style="5" customWidth="1"/>
    <col min="6" max="6" width="16.140625" style="5" customWidth="1"/>
    <col min="7" max="7" width="9.140625" style="5" customWidth="1"/>
    <col min="8" max="8" width="5.28515625" style="5" customWidth="1"/>
    <col min="9" max="21" width="9.140625" style="5" hidden="1" customWidth="1"/>
    <col min="22" max="16383" width="9.140625" style="5" hidden="1"/>
    <col min="16384" max="16384" width="3.140625" style="5" hidden="1" customWidth="1"/>
  </cols>
  <sheetData>
    <row r="1" spans="2:8" x14ac:dyDescent="0.25"/>
    <row r="2" spans="2:8" ht="41.25" customHeight="1" x14ac:dyDescent="0.25"/>
    <row r="3" spans="2:8" x14ac:dyDescent="0.25"/>
    <row r="4" spans="2:8" x14ac:dyDescent="0.25"/>
    <row r="5" spans="2:8" ht="24" customHeight="1" x14ac:dyDescent="0.25"/>
    <row r="6" spans="2:8" ht="1.5" customHeight="1" x14ac:dyDescent="0.25"/>
    <row r="7" spans="2:8" ht="15.75" x14ac:dyDescent="0.25">
      <c r="B7" s="202" t="s">
        <v>31</v>
      </c>
      <c r="C7" s="202"/>
      <c r="D7" s="202"/>
      <c r="E7" s="148"/>
      <c r="F7" s="148"/>
      <c r="G7" s="148"/>
      <c r="H7" s="149"/>
    </row>
    <row r="8" spans="2:8" s="10" customFormat="1" ht="18.75" customHeight="1" x14ac:dyDescent="0.25">
      <c r="B8" s="202"/>
      <c r="C8" s="202"/>
      <c r="D8" s="202"/>
      <c r="E8" s="150"/>
      <c r="F8" s="150"/>
      <c r="G8" s="150"/>
      <c r="H8" s="151"/>
    </row>
    <row r="9" spans="2:8" s="10" customFormat="1" ht="6.75" customHeight="1" thickBot="1" x14ac:dyDescent="0.3">
      <c r="B9" s="54"/>
      <c r="C9" s="54"/>
      <c r="D9" s="54"/>
      <c r="E9" s="54"/>
      <c r="F9" s="54"/>
      <c r="G9" s="54"/>
    </row>
    <row r="10" spans="2:8" s="10" customFormat="1" ht="29.25" customHeight="1" thickBot="1" x14ac:dyDescent="0.3">
      <c r="B10" s="54" t="s">
        <v>66</v>
      </c>
      <c r="C10" s="54"/>
      <c r="D10" s="54"/>
      <c r="E10" s="54"/>
      <c r="F10" s="155">
        <v>130000</v>
      </c>
      <c r="G10" s="54" t="s">
        <v>0</v>
      </c>
    </row>
    <row r="11" spans="2:8" s="10" customFormat="1" ht="27" customHeight="1" x14ac:dyDescent="0.25">
      <c r="B11" s="54" t="s">
        <v>51</v>
      </c>
      <c r="C11" s="54"/>
      <c r="D11" s="54"/>
      <c r="E11" s="54"/>
      <c r="F11" s="78">
        <v>0.03</v>
      </c>
      <c r="G11" s="54" t="s">
        <v>14</v>
      </c>
    </row>
    <row r="12" spans="2:8" ht="28.5" customHeight="1" x14ac:dyDescent="0.25">
      <c r="B12" s="54" t="s">
        <v>18</v>
      </c>
      <c r="C12" s="54"/>
      <c r="D12" s="54"/>
      <c r="E12" s="54"/>
      <c r="F12" s="54">
        <v>15</v>
      </c>
      <c r="G12" s="54" t="s">
        <v>11</v>
      </c>
    </row>
    <row r="13" spans="2:8" ht="6.75" customHeight="1" x14ac:dyDescent="0.25"/>
    <row r="14" spans="2:8" ht="4.5" customHeight="1" x14ac:dyDescent="0.25"/>
    <row r="15" spans="2:8" ht="29.25" customHeight="1" x14ac:dyDescent="0.25">
      <c r="B15" s="152" t="s">
        <v>19</v>
      </c>
      <c r="C15" s="153"/>
      <c r="D15" s="153"/>
      <c r="E15" s="153"/>
      <c r="F15" s="153"/>
      <c r="G15" s="153"/>
      <c r="H15" s="149"/>
    </row>
    <row r="16" spans="2:8" ht="9" customHeight="1" x14ac:dyDescent="0.25">
      <c r="B16" s="58"/>
      <c r="C16" s="58"/>
      <c r="D16" s="58"/>
      <c r="E16" s="58"/>
      <c r="F16" s="58"/>
      <c r="G16" s="58"/>
    </row>
    <row r="17" spans="2:8" ht="24" customHeight="1" x14ac:dyDescent="0.25">
      <c r="B17" s="54" t="s">
        <v>82</v>
      </c>
      <c r="C17" s="79"/>
      <c r="D17" s="79"/>
      <c r="E17" s="79"/>
      <c r="F17" s="80">
        <f>SUM(F18:F21)/100</f>
        <v>2.9813749999999999</v>
      </c>
      <c r="G17" s="54" t="s">
        <v>84</v>
      </c>
    </row>
    <row r="18" spans="2:8" ht="21" customHeight="1" x14ac:dyDescent="0.25">
      <c r="B18" s="144" t="s">
        <v>39</v>
      </c>
      <c r="C18" s="58"/>
      <c r="D18" s="58"/>
      <c r="E18" s="58"/>
      <c r="F18" s="81">
        <v>164</v>
      </c>
      <c r="G18" s="145" t="s">
        <v>85</v>
      </c>
    </row>
    <row r="19" spans="2:8" ht="21" customHeight="1" x14ac:dyDescent="0.25">
      <c r="B19" s="144" t="s">
        <v>109</v>
      </c>
      <c r="C19" s="58"/>
      <c r="D19" s="58"/>
      <c r="E19" s="58"/>
      <c r="F19" s="82">
        <v>73.709999999999994</v>
      </c>
      <c r="G19" s="145" t="s">
        <v>85</v>
      </c>
    </row>
    <row r="20" spans="2:8" ht="21" customHeight="1" x14ac:dyDescent="0.25">
      <c r="B20" s="144" t="s">
        <v>40</v>
      </c>
      <c r="C20" s="58"/>
      <c r="D20" s="58"/>
      <c r="E20" s="58"/>
      <c r="F20" s="82">
        <v>0.8</v>
      </c>
      <c r="G20" s="145" t="s">
        <v>85</v>
      </c>
    </row>
    <row r="21" spans="2:8" ht="21" customHeight="1" x14ac:dyDescent="0.25">
      <c r="B21" s="144" t="s">
        <v>41</v>
      </c>
      <c r="C21" s="58"/>
      <c r="D21" s="58"/>
      <c r="E21" s="58"/>
      <c r="F21" s="81">
        <f>(F18+F19+F20)*0.25</f>
        <v>59.627499999999998</v>
      </c>
      <c r="G21" s="145" t="s">
        <v>85</v>
      </c>
    </row>
    <row r="22" spans="2:8" ht="9.75" customHeight="1" x14ac:dyDescent="0.25">
      <c r="B22" s="146"/>
      <c r="C22" s="58"/>
      <c r="D22" s="58"/>
      <c r="E22" s="58"/>
      <c r="F22" s="83"/>
      <c r="G22" s="54"/>
    </row>
    <row r="23" spans="2:8" ht="22.5" customHeight="1" x14ac:dyDescent="0.25">
      <c r="B23" s="54" t="s">
        <v>86</v>
      </c>
      <c r="C23" s="54"/>
      <c r="D23" s="54"/>
      <c r="E23" s="54"/>
      <c r="F23" s="55">
        <f>'Fjernvarme abo'!H20</f>
        <v>16470</v>
      </c>
      <c r="G23" s="54" t="s">
        <v>83</v>
      </c>
    </row>
    <row r="24" spans="2:8" ht="27.75" customHeight="1" x14ac:dyDescent="0.25">
      <c r="B24" s="54" t="s">
        <v>87</v>
      </c>
      <c r="C24" s="58"/>
      <c r="D24" s="58"/>
      <c r="E24" s="58"/>
      <c r="F24" s="54">
        <v>3.15</v>
      </c>
      <c r="G24" s="54"/>
    </row>
    <row r="25" spans="2:8" ht="24.75" customHeight="1" x14ac:dyDescent="0.25">
      <c r="B25" s="54" t="s">
        <v>88</v>
      </c>
      <c r="C25" s="54"/>
      <c r="D25" s="54"/>
      <c r="E25" s="54"/>
      <c r="F25" s="55">
        <f>F23/F24</f>
        <v>5228.5714285714284</v>
      </c>
      <c r="G25" s="54" t="s">
        <v>83</v>
      </c>
    </row>
    <row r="26" spans="2:8" ht="8.25" customHeight="1" x14ac:dyDescent="0.25"/>
    <row r="27" spans="2:8" x14ac:dyDescent="0.25">
      <c r="B27" s="5" t="s">
        <v>14</v>
      </c>
    </row>
    <row r="28" spans="2:8" ht="27.75" customHeight="1" x14ac:dyDescent="0.25">
      <c r="B28" s="201" t="s">
        <v>32</v>
      </c>
      <c r="C28" s="201"/>
      <c r="D28" s="201"/>
      <c r="E28" s="154"/>
      <c r="F28" s="154"/>
      <c r="G28" s="154"/>
      <c r="H28" s="149"/>
    </row>
    <row r="29" spans="2:8" ht="8.25" customHeight="1" x14ac:dyDescent="0.25">
      <c r="B29" s="201"/>
      <c r="C29" s="201"/>
      <c r="D29" s="201"/>
      <c r="E29" s="154"/>
      <c r="F29" s="154"/>
      <c r="G29" s="154"/>
      <c r="H29" s="149"/>
    </row>
    <row r="30" spans="2:8" ht="30.75" customHeight="1" x14ac:dyDescent="0.25">
      <c r="B30" s="54" t="s">
        <v>23</v>
      </c>
      <c r="C30" s="58"/>
      <c r="D30" s="58"/>
      <c r="E30" s="58"/>
      <c r="F30" s="59">
        <f>$F$17*F23/$F$24</f>
        <v>15588.332142857142</v>
      </c>
      <c r="G30" s="54" t="s">
        <v>0</v>
      </c>
    </row>
    <row r="31" spans="2:8" ht="26.25" customHeight="1" x14ac:dyDescent="0.25">
      <c r="B31" s="54" t="s">
        <v>52</v>
      </c>
      <c r="C31" s="58"/>
      <c r="D31" s="58"/>
      <c r="E31" s="58"/>
      <c r="F31" s="59">
        <v>2955</v>
      </c>
      <c r="G31" s="54" t="s">
        <v>0</v>
      </c>
    </row>
    <row r="32" spans="2:8" ht="30" customHeight="1" x14ac:dyDescent="0.25">
      <c r="B32" s="54" t="s">
        <v>27</v>
      </c>
      <c r="C32" s="58"/>
      <c r="D32" s="58"/>
      <c r="E32" s="58"/>
      <c r="F32" s="59">
        <f>-PMT($F$11,$F$12,$F$10)</f>
        <v>10889.655460097443</v>
      </c>
      <c r="G32" s="54" t="s">
        <v>0</v>
      </c>
    </row>
    <row r="33" spans="2:9" ht="40.5" customHeight="1" x14ac:dyDescent="0.25">
      <c r="B33" s="75" t="s">
        <v>20</v>
      </c>
      <c r="C33" s="147"/>
      <c r="D33" s="147"/>
      <c r="E33" s="147"/>
      <c r="F33" s="76">
        <f>SUM(F30:F32)</f>
        <v>29432.987602954585</v>
      </c>
      <c r="G33" s="75" t="s">
        <v>0</v>
      </c>
      <c r="H33" s="139"/>
    </row>
    <row r="34" spans="2:9" ht="13.5" customHeight="1" x14ac:dyDescent="0.25">
      <c r="I34" s="5">
        <v>1</v>
      </c>
    </row>
    <row r="35" spans="2:9" ht="0.75" customHeight="1" x14ac:dyDescent="0.25"/>
    <row r="36" spans="2:9" ht="18" customHeight="1" x14ac:dyDescent="0.25"/>
    <row r="37" spans="2:9" ht="18" customHeight="1" x14ac:dyDescent="0.25"/>
    <row r="38" spans="2:9" ht="18" customHeight="1" x14ac:dyDescent="0.25"/>
    <row r="39" spans="2:9" ht="409.6" customHeight="1" x14ac:dyDescent="0.25"/>
    <row r="40" spans="2:9" x14ac:dyDescent="0.25"/>
    <row r="41" spans="2:9" ht="174" customHeight="1" x14ac:dyDescent="0.25"/>
    <row r="42" spans="2:9" x14ac:dyDescent="0.25"/>
    <row r="43" spans="2:9" x14ac:dyDescent="0.25"/>
    <row r="44" spans="2:9" x14ac:dyDescent="0.25"/>
    <row r="45" spans="2:9" x14ac:dyDescent="0.25"/>
  </sheetData>
  <sheetProtection algorithmName="SHA-512" hashValue="C/PxlkJEhWSkNVLDTy0sx0fFh6TXBFK5kVuZlNvSFPBMICnRXVReHCGjsBhacanuAO5NNmP5u42spFyxpESJ9A==" saltValue="8HENKcgxVXtKjTHPuaKWgA==" spinCount="100000" sheet="1" objects="1" scenarios="1"/>
  <protectedRanges>
    <protectedRange sqref="F10" name="Varmepumpe"/>
  </protectedRanges>
  <customSheetViews>
    <customSheetView guid="{23669E2C-476D-4C6B-9046-A43D5A0834BC}" topLeftCell="A9">
      <selection activeCell="H32" sqref="H32"/>
      <pageMargins left="0.25" right="0.25" top="0.75" bottom="0.75" header="0.3" footer="0.3"/>
      <pageSetup paperSize="9" orientation="portrait" verticalDpi="0" r:id="rId1"/>
    </customSheetView>
  </customSheetViews>
  <mergeCells count="2">
    <mergeCell ref="B28:D29"/>
    <mergeCell ref="B7:D8"/>
  </mergeCells>
  <dataValidations count="5">
    <dataValidation allowBlank="1" showInputMessage="1" showErrorMessage="1" prompt="Prisen for en luft-vand varmepumpe kan være meget forskellig fra hus til hus, alt efter størrelsen på huset. Se flere priseksempler længere ned. " sqref="F10" xr:uid="{751664E5-0636-4DB8-ABC6-2D8503CCF67A}"/>
    <dataValidation allowBlank="1" showInputMessage="1" showErrorMessage="1" promptTitle="Rente for lån" prompt="Der er anvend en rente/ÅOP på 3% i vores beregner. De fleste banker tilbyder lån til energiforbedringer med en rente på mellem 3-5%.  _x000a_" sqref="F11" xr:uid="{44F354A2-3D95-400E-BE97-B67D104732C9}"/>
    <dataValidation allowBlank="1" showInputMessage="1" showErrorMessage="1" promptTitle="El pris " prompt="Gns. elpris inkl. moms og afgifter, uden binding og uden abonnement (Kilde: Elpris.dk, 1. halve år 2022). _x000a__x000a_Vi forudsætter at det øvrige elforbrug for husstanden er over 4000 kwh/år og der betales nedsat afgift på hele varmepumpensforbrug." sqref="F17" xr:uid="{407A9771-6382-4642-88BB-BA2DCE82EEAE}"/>
    <dataValidation allowBlank="1" showInputMessage="1" showErrorMessage="1" promptTitle="SCOP værdi" prompt="SCOP på 3,15 er gns. for et hus i Greve._x000a__x000a_SCOP viser, hvor effektiv en varmepumpe er til at levere varme set over et helt år. _x000a__x000a_SCOP-værdi på 3,15 = produktion af 3,15 kWh varme ved forbrug af 1 kWh el._x000a_Læs bemærkninger længere ned." sqref="F24" xr:uid="{1C3FF9DB-A6FD-4B68-8C56-D7D83B70C975}"/>
    <dataValidation allowBlank="1" showInputMessage="1" showErrorMessage="1" prompt="Der er regnet med gennemsnitspriser for service og vedligholdelse, samt de lovpligtige årlige eftersyn udført af en certificeret kølemontør. _x000a_" sqref="F31" xr:uid="{A502BBFD-C274-4E50-BD43-7EB5679110C6}"/>
  </dataValidations>
  <pageMargins left="0.25" right="0.25" top="0.75" bottom="0.75" header="0.3" footer="0.3"/>
  <pageSetup paperSize="9" orientation="portrait" verticalDpi="1200" r:id="rId2"/>
  <headerFooter>
    <oddHeader xml:space="preserve">&amp;C </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63F24-95A5-4337-8793-00DC5277B956}">
  <sheetPr codeName="Ark6">
    <tabColor theme="3" tint="0.79998168889431442"/>
  </sheetPr>
  <dimension ref="A1:Q58"/>
  <sheetViews>
    <sheetView showWhiteSpace="0" zoomScaleNormal="100" zoomScaleSheetLayoutView="100" workbookViewId="0">
      <selection activeCell="H25" sqref="H25"/>
    </sheetView>
  </sheetViews>
  <sheetFormatPr defaultColWidth="0" defaultRowHeight="15" zeroHeight="1" x14ac:dyDescent="0.25"/>
  <cols>
    <col min="1" max="1" width="8" style="5" customWidth="1"/>
    <col min="2" max="2" width="15" style="5" customWidth="1"/>
    <col min="3" max="3" width="13.7109375" style="5" customWidth="1"/>
    <col min="4" max="4" width="14.140625" style="5" customWidth="1"/>
    <col min="5" max="5" width="12.5703125" style="5" bestFit="1" customWidth="1"/>
    <col min="6" max="6" width="11.28515625" style="5" customWidth="1"/>
    <col min="7" max="7" width="11" style="5" customWidth="1"/>
    <col min="8" max="8" width="12.5703125" style="5" customWidth="1"/>
    <col min="9" max="17" width="9.140625" style="5" hidden="1" customWidth="1"/>
    <col min="18" max="21" width="9.140625" style="35" hidden="1" customWidth="1"/>
    <col min="22" max="16384" width="9.140625" style="35" hidden="1"/>
  </cols>
  <sheetData>
    <row r="1" spans="1:7" x14ac:dyDescent="0.25"/>
    <row r="2" spans="1:7" x14ac:dyDescent="0.25"/>
    <row r="3" spans="1:7" x14ac:dyDescent="0.25"/>
    <row r="4" spans="1:7" ht="37.5" customHeight="1" x14ac:dyDescent="0.25"/>
    <row r="5" spans="1:7" x14ac:dyDescent="0.25"/>
    <row r="6" spans="1:7" x14ac:dyDescent="0.25"/>
    <row r="7" spans="1:7" x14ac:dyDescent="0.25">
      <c r="B7" s="203" t="s">
        <v>43</v>
      </c>
      <c r="C7" s="203"/>
      <c r="D7" s="203"/>
      <c r="E7" s="159"/>
      <c r="F7" s="159"/>
      <c r="G7" s="159"/>
    </row>
    <row r="8" spans="1:7" x14ac:dyDescent="0.25">
      <c r="A8" s="10"/>
      <c r="B8" s="203"/>
      <c r="C8" s="203"/>
      <c r="D8" s="203"/>
      <c r="E8" s="160"/>
      <c r="F8" s="160"/>
      <c r="G8" s="160"/>
    </row>
    <row r="9" spans="1:7" ht="27.75" customHeight="1" x14ac:dyDescent="0.25">
      <c r="A9" s="10"/>
      <c r="B9" s="10" t="s">
        <v>44</v>
      </c>
      <c r="C9" s="10"/>
      <c r="D9" s="10"/>
      <c r="E9" s="10"/>
      <c r="F9" s="170">
        <f>IF('Fjernvarme abo'!H19&lt;2200,1290, 1340)</f>
        <v>1290</v>
      </c>
      <c r="G9" s="10" t="s">
        <v>25</v>
      </c>
    </row>
    <row r="10" spans="1:7" ht="21" customHeight="1" x14ac:dyDescent="0.25">
      <c r="A10" s="10"/>
      <c r="B10" s="10" t="s">
        <v>89</v>
      </c>
      <c r="C10" s="10"/>
      <c r="D10" s="10"/>
      <c r="E10" s="10"/>
      <c r="F10" s="10">
        <v>6</v>
      </c>
      <c r="G10" s="10" t="s">
        <v>45</v>
      </c>
    </row>
    <row r="11" spans="1:7" ht="26.25" customHeight="1" x14ac:dyDescent="0.25">
      <c r="A11" s="10"/>
      <c r="B11" s="10" t="s">
        <v>50</v>
      </c>
      <c r="C11" s="10"/>
      <c r="D11" s="10"/>
      <c r="E11" s="10"/>
      <c r="F11" s="164">
        <v>7500</v>
      </c>
      <c r="G11" s="10" t="s">
        <v>0</v>
      </c>
    </row>
    <row r="12" spans="1:7" ht="30" customHeight="1" x14ac:dyDescent="0.25">
      <c r="B12" s="10" t="s">
        <v>90</v>
      </c>
      <c r="F12" s="175" t="s">
        <v>94</v>
      </c>
      <c r="G12" s="10" t="s">
        <v>0</v>
      </c>
    </row>
    <row r="13" spans="1:7" ht="6" customHeight="1" x14ac:dyDescent="0.25">
      <c r="B13" s="92" t="s">
        <v>14</v>
      </c>
    </row>
    <row r="14" spans="1:7" ht="5.25" customHeight="1" x14ac:dyDescent="0.25"/>
    <row r="15" spans="1:7" ht="32.25" customHeight="1" x14ac:dyDescent="0.25">
      <c r="B15" s="161" t="s">
        <v>19</v>
      </c>
      <c r="C15" s="162"/>
      <c r="D15" s="162"/>
      <c r="E15" s="162"/>
      <c r="F15" s="162"/>
      <c r="G15" s="162"/>
    </row>
    <row r="16" spans="1:7" x14ac:dyDescent="0.25"/>
    <row r="17" spans="1:17" x14ac:dyDescent="0.25">
      <c r="B17" s="10" t="s">
        <v>91</v>
      </c>
      <c r="C17" s="21"/>
      <c r="D17" s="21"/>
      <c r="E17" s="21"/>
      <c r="F17" s="38">
        <f>SUM(F18:F21)/100</f>
        <v>2.9838749999999998</v>
      </c>
      <c r="G17" s="10" t="s">
        <v>92</v>
      </c>
    </row>
    <row r="18" spans="1:17" x14ac:dyDescent="0.25">
      <c r="B18" s="206" t="s">
        <v>39</v>
      </c>
      <c r="C18" s="206"/>
      <c r="D18" s="206"/>
      <c r="F18" s="39">
        <v>164</v>
      </c>
      <c r="G18" s="156" t="s">
        <v>85</v>
      </c>
    </row>
    <row r="19" spans="1:17" x14ac:dyDescent="0.25">
      <c r="B19" s="206" t="s">
        <v>109</v>
      </c>
      <c r="C19" s="206"/>
      <c r="D19" s="206"/>
      <c r="F19" s="40">
        <v>73.709999999999994</v>
      </c>
      <c r="G19" s="156" t="s">
        <v>85</v>
      </c>
    </row>
    <row r="20" spans="1:17" x14ac:dyDescent="0.25">
      <c r="B20" s="206" t="s">
        <v>40</v>
      </c>
      <c r="C20" s="206"/>
      <c r="D20" s="206"/>
      <c r="F20" s="40">
        <v>1</v>
      </c>
      <c r="G20" s="156" t="s">
        <v>85</v>
      </c>
    </row>
    <row r="21" spans="1:17" x14ac:dyDescent="0.25">
      <c r="B21" s="206" t="s">
        <v>41</v>
      </c>
      <c r="C21" s="206"/>
      <c r="D21" s="206"/>
      <c r="F21" s="39">
        <f>(F18+F19+F20)*0.25</f>
        <v>59.677499999999995</v>
      </c>
      <c r="G21" s="156" t="s">
        <v>85</v>
      </c>
    </row>
    <row r="22" spans="1:17" x14ac:dyDescent="0.25">
      <c r="B22" s="118"/>
      <c r="F22"/>
      <c r="G22" s="10"/>
    </row>
    <row r="23" spans="1:17" ht="22.5" customHeight="1" x14ac:dyDescent="0.25">
      <c r="B23" s="10" t="s">
        <v>86</v>
      </c>
      <c r="C23" s="10"/>
      <c r="D23" s="10"/>
      <c r="E23" s="10"/>
      <c r="F23" s="37">
        <v>18117</v>
      </c>
      <c r="G23" s="10" t="s">
        <v>83</v>
      </c>
    </row>
    <row r="24" spans="1:17" ht="6" customHeight="1" x14ac:dyDescent="0.25">
      <c r="B24" s="10"/>
      <c r="C24" s="10"/>
      <c r="D24" s="10"/>
      <c r="E24" s="10"/>
      <c r="F24" s="37"/>
      <c r="G24" s="10"/>
    </row>
    <row r="25" spans="1:17" s="174" customFormat="1" ht="24.75" customHeight="1" x14ac:dyDescent="0.25">
      <c r="A25" s="10"/>
      <c r="B25" s="10" t="s">
        <v>93</v>
      </c>
      <c r="C25" s="10"/>
      <c r="D25" s="10"/>
      <c r="E25" s="10"/>
      <c r="F25" s="10">
        <v>3.15</v>
      </c>
      <c r="G25" s="10"/>
      <c r="H25" s="10"/>
      <c r="I25" s="10"/>
      <c r="J25" s="10"/>
      <c r="K25" s="10"/>
      <c r="L25" s="10"/>
      <c r="M25" s="10"/>
      <c r="N25" s="10"/>
      <c r="O25" s="10"/>
      <c r="P25" s="10"/>
      <c r="Q25" s="10"/>
    </row>
    <row r="26" spans="1:17" ht="25.5" customHeight="1" x14ac:dyDescent="0.25">
      <c r="B26" s="10" t="s">
        <v>42</v>
      </c>
      <c r="C26" s="10"/>
      <c r="D26" s="10"/>
      <c r="E26" s="10"/>
      <c r="F26" s="37">
        <f>F23/F25</f>
        <v>5751.4285714285716</v>
      </c>
      <c r="G26" s="10" t="s">
        <v>83</v>
      </c>
    </row>
    <row r="27" spans="1:17" ht="6" customHeight="1" x14ac:dyDescent="0.25"/>
    <row r="28" spans="1:17" x14ac:dyDescent="0.25">
      <c r="B28" s="5" t="s">
        <v>14</v>
      </c>
    </row>
    <row r="29" spans="1:17" x14ac:dyDescent="0.25">
      <c r="B29" s="204" t="s">
        <v>32</v>
      </c>
      <c r="C29" s="204"/>
      <c r="D29" s="204"/>
      <c r="E29" s="163"/>
      <c r="F29" s="163"/>
      <c r="G29" s="163"/>
    </row>
    <row r="30" spans="1:17" ht="18.75" customHeight="1" x14ac:dyDescent="0.25">
      <c r="B30" s="204"/>
      <c r="C30" s="204"/>
      <c r="D30" s="204"/>
      <c r="E30" s="163"/>
      <c r="F30" s="163"/>
      <c r="G30" s="163"/>
    </row>
    <row r="31" spans="1:17" ht="33.75" customHeight="1" x14ac:dyDescent="0.25">
      <c r="B31" s="10" t="s">
        <v>23</v>
      </c>
      <c r="F31" s="14">
        <f>$F$17*F23/$F$25</f>
        <v>17161.543928571427</v>
      </c>
      <c r="G31" s="10" t="s">
        <v>46</v>
      </c>
    </row>
    <row r="32" spans="1:17" ht="26.25" customHeight="1" x14ac:dyDescent="0.25">
      <c r="B32" s="10" t="s">
        <v>77</v>
      </c>
      <c r="F32" s="14">
        <f>F9*12</f>
        <v>15480</v>
      </c>
      <c r="G32" s="10" t="s">
        <v>46</v>
      </c>
    </row>
    <row r="33" spans="2:7" ht="7.5" customHeight="1" x14ac:dyDescent="0.25">
      <c r="F33" s="14" t="s">
        <v>14</v>
      </c>
      <c r="G33" s="10" t="s">
        <v>14</v>
      </c>
    </row>
    <row r="34" spans="2:7" ht="38.25" customHeight="1" x14ac:dyDescent="0.25">
      <c r="B34" s="157" t="s">
        <v>20</v>
      </c>
      <c r="C34" s="139"/>
      <c r="D34" s="139"/>
      <c r="E34" s="139"/>
      <c r="F34" s="158">
        <f>SUM(F31:F33)</f>
        <v>32641.543928571427</v>
      </c>
      <c r="G34" s="157" t="s">
        <v>46</v>
      </c>
    </row>
    <row r="35" spans="2:7" ht="6" customHeight="1" x14ac:dyDescent="0.25"/>
    <row r="37" spans="2:7" x14ac:dyDescent="0.25">
      <c r="B37" s="45"/>
      <c r="C37" s="45"/>
      <c r="D37" s="45"/>
      <c r="E37" s="45"/>
      <c r="F37" s="45"/>
      <c r="G37" s="45"/>
    </row>
    <row r="38" spans="2:7" x14ac:dyDescent="0.25">
      <c r="B38" s="45"/>
      <c r="C38" s="45"/>
      <c r="D38" s="45"/>
      <c r="E38" s="45"/>
      <c r="F38" s="45"/>
      <c r="G38" s="45"/>
    </row>
    <row r="39" spans="2:7" x14ac:dyDescent="0.25">
      <c r="B39" s="45"/>
      <c r="C39" s="45"/>
      <c r="D39" s="45"/>
      <c r="E39" s="45"/>
      <c r="F39" s="45"/>
      <c r="G39" s="45"/>
    </row>
    <row r="40" spans="2:7" x14ac:dyDescent="0.25">
      <c r="B40" s="45"/>
      <c r="C40" s="45"/>
      <c r="D40" s="45"/>
      <c r="E40" s="45"/>
      <c r="F40" s="45"/>
      <c r="G40" s="45"/>
    </row>
    <row r="41" spans="2:7" ht="26.25" x14ac:dyDescent="0.4">
      <c r="B41" s="205">
        <f>'Varmepumpe abo'!F34-'Fjernvarme abo'!H46</f>
        <v>15870.817015306122</v>
      </c>
      <c r="C41" s="205"/>
      <c r="D41" s="205"/>
      <c r="E41" s="46" t="s">
        <v>0</v>
      </c>
      <c r="F41" s="46"/>
      <c r="G41" s="46"/>
    </row>
    <row r="42" spans="2:7" ht="11.25" customHeight="1" x14ac:dyDescent="0.25">
      <c r="B42" s="45"/>
      <c r="C42" s="45"/>
      <c r="D42" s="45"/>
      <c r="E42" s="45"/>
      <c r="F42" s="45"/>
      <c r="G42" s="45"/>
    </row>
    <row r="43" spans="2:7" ht="3.75" hidden="1" customHeight="1" x14ac:dyDescent="0.25">
      <c r="B43" s="45"/>
      <c r="C43" s="45"/>
      <c r="D43" s="45"/>
      <c r="E43" s="45"/>
      <c r="F43" s="45"/>
      <c r="G43" s="45"/>
    </row>
    <row r="44" spans="2:7" ht="15" customHeight="1" x14ac:dyDescent="0.25"/>
    <row r="45" spans="2:7" ht="131.25" customHeight="1" x14ac:dyDescent="0.25"/>
    <row r="46" spans="2:7" ht="326.25" customHeight="1" x14ac:dyDescent="0.25"/>
    <row r="47" spans="2:7" x14ac:dyDescent="0.25"/>
    <row r="54" x14ac:dyDescent="0.25"/>
    <row r="55" x14ac:dyDescent="0.25"/>
    <row r="56" x14ac:dyDescent="0.25"/>
    <row r="57" x14ac:dyDescent="0.25"/>
    <row r="58" x14ac:dyDescent="0.25"/>
  </sheetData>
  <sheetProtection algorithmName="SHA-512" hashValue="QOOfYeoTztTUOLUNPG2O/0vOZcRRPN1DbQg2VnkzCqV0V0KGruczE1M6rCoCgn0XzxBTOVDZWQp/9gu6z5qZQg==" saltValue="tn2xOA62IiLeL+UIrcUMjQ==" spinCount="100000" sheet="1" objects="1" scenarios="1"/>
  <protectedRanges>
    <protectedRange sqref="F17:F22" name="Elpris"/>
    <protectedRange sqref="F11" name="Varmepumpe"/>
  </protectedRanges>
  <mergeCells count="7">
    <mergeCell ref="B7:D8"/>
    <mergeCell ref="B29:D30"/>
    <mergeCell ref="B41:D41"/>
    <mergeCell ref="B18:D18"/>
    <mergeCell ref="B19:D19"/>
    <mergeCell ref="B20:D20"/>
    <mergeCell ref="B21:D21"/>
  </mergeCells>
  <dataValidations count="3">
    <dataValidation allowBlank="1" showInputMessage="1" showErrorMessage="1" promptTitle="El pris" prompt="Gns. elpris inkl. moms og afgifter, uden binding og uden abonnement (Kilde: Elpris.dk, 1. halve år 2022). _x000a__x000a_Vi forudsætter at det øvrige elforbrug for husstanden er over 4000 kwh/år og der betales nedsat afgift på hele varmepumpensforbrug." sqref="F17" xr:uid="{EEC86A2B-B5EE-46BD-85F7-F08D02989C94}"/>
    <dataValidation allowBlank="1" showInputMessage="1" showErrorMessage="1" prompt="SCOP viser, hvor effektiv en varmepumpe er til at levere varme set over et helt år. SCOP på 3,15 er gns. for et hus i Greve._x000a__x000a_SCOP-værdi på 3,15 = produktion af 3,15 kWh varme ved forbrug af 1 kWh el._x000a_Læs bemærkninger længere ned!" sqref="F25" xr:uid="{D34614FC-26D3-457E-A415-868F2E669BA9}"/>
    <dataValidation allowBlank="1" showInputMessage="1" showErrorMessage="1" prompt="På alt forbrug over 4000 kWh betaler du kun 1 øre pr. kWh i elafgift. For forbrug under 4000 kWh betaler du taksten som fastsættes af staten." sqref="F20" xr:uid="{7B4A334F-E844-4BD0-A9C0-615944911463}"/>
  </dataValidations>
  <pageMargins left="0.25" right="0.25" top="0.75" bottom="0.75" header="0.3" footer="0.3"/>
  <pageSetup paperSize="9" scale="99" orientation="portrait" r:id="rId1"/>
  <rowBreaks count="1" manualBreakCount="1">
    <brk id="44" max="7" man="1"/>
  </rowBreaks>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3</vt:i4>
      </vt:variant>
    </vt:vector>
  </HeadingPairs>
  <TitlesOfParts>
    <vt:vector size="8" baseType="lpstr">
      <vt:lpstr>Fjernvarme abo</vt:lpstr>
      <vt:lpstr>Eget fjernvarmeanlæg</vt:lpstr>
      <vt:lpstr>Finansiering fjernvarme</vt:lpstr>
      <vt:lpstr>Varmepumpe</vt:lpstr>
      <vt:lpstr>Varmepumpe abo</vt:lpstr>
      <vt:lpstr>'Eget fjernvarmeanlæg'!Udskriftsområde</vt:lpstr>
      <vt:lpstr>'Fjernvarme abo'!Udskriftsområde</vt:lpstr>
      <vt:lpstr>'Varmepumpe abo'!Udskriftsområde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Line Carlsen</dc:creator>
  <cp:lastModifiedBy>Marie Ortvang</cp:lastModifiedBy>
  <cp:lastPrinted>2022-08-17T10:56:00Z</cp:lastPrinted>
  <dcterms:created xsi:type="dcterms:W3CDTF">2022-03-29T18:15:24Z</dcterms:created>
  <dcterms:modified xsi:type="dcterms:W3CDTF">2023-01-05T11:55:04Z</dcterms:modified>
</cp:coreProperties>
</file>